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Admin\Desktop\Cosimo_Base_PhD\3 Etherlipide\Aufenthalt MARUM\210615_Results_quantitativ\"/>
    </mc:Choice>
  </mc:AlternateContent>
  <xr:revisionPtr revIDLastSave="0" documentId="13_ncr:1_{A0E9B77C-FA24-4730-8666-6C8441AB29DA}" xr6:coauthVersionLast="46" xr6:coauthVersionMax="46" xr10:uidLastSave="{00000000-0000-0000-0000-000000000000}"/>
  <bookViews>
    <workbookView xWindow="-28920" yWindow="-120" windowWidth="29040" windowHeight="17640" activeTab="1" xr2:uid="{00000000-000D-0000-FFFF-FFFF00000000}"/>
  </bookViews>
  <sheets>
    <sheet name="calibration" sheetId="2" r:id="rId1"/>
    <sheet name="BS W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2" l="1"/>
  <c r="H48" i="2"/>
  <c r="C49" i="2" s="1"/>
  <c r="G48" i="2"/>
  <c r="F48" i="2"/>
  <c r="E48" i="2"/>
  <c r="D48" i="2"/>
  <c r="C48" i="2"/>
  <c r="F18" i="2"/>
  <c r="F19" i="2" s="1"/>
  <c r="E18" i="2"/>
  <c r="E19" i="2" s="1"/>
  <c r="D18" i="2"/>
  <c r="D19" i="2" s="1"/>
  <c r="M60" i="1" s="1"/>
  <c r="C18" i="2"/>
  <c r="C19" i="2" s="1"/>
  <c r="M62" i="1" l="1"/>
  <c r="N62" i="1" s="1"/>
  <c r="M61" i="1"/>
  <c r="N61" i="1" s="1"/>
  <c r="N60" i="1"/>
  <c r="M58" i="1"/>
  <c r="M38" i="1"/>
  <c r="I49" i="2"/>
  <c r="D49" i="2"/>
  <c r="M7" i="1" s="1"/>
  <c r="G49" i="2"/>
  <c r="M45" i="1" s="1"/>
  <c r="F49" i="2"/>
  <c r="M25" i="1" s="1"/>
  <c r="E49" i="2"/>
  <c r="M16" i="1" s="1"/>
  <c r="H49" i="2"/>
  <c r="M59" i="1" s="1"/>
  <c r="J56" i="1"/>
  <c r="J55" i="1"/>
  <c r="J54" i="1"/>
  <c r="J53" i="1"/>
  <c r="J52" i="1"/>
  <c r="J51" i="1"/>
  <c r="J50" i="1"/>
  <c r="J49" i="1"/>
  <c r="J48" i="1"/>
  <c r="J47" i="1"/>
  <c r="J46" i="1"/>
  <c r="J45" i="1"/>
  <c r="M46" i="1" l="1"/>
  <c r="N45" i="1"/>
  <c r="N7" i="1"/>
  <c r="M8" i="1"/>
  <c r="M17" i="1"/>
  <c r="N16" i="1"/>
  <c r="N25" i="1"/>
  <c r="M26" i="1"/>
  <c r="N38" i="1"/>
  <c r="M39" i="1"/>
  <c r="J58" i="1"/>
  <c r="J43" i="1"/>
  <c r="J42" i="1"/>
  <c r="J41" i="1"/>
  <c r="J40" i="1"/>
  <c r="J39" i="1"/>
  <c r="J38" i="1"/>
  <c r="J34" i="1"/>
  <c r="J36" i="1"/>
  <c r="J35" i="1"/>
  <c r="J26" i="1"/>
  <c r="J27" i="1"/>
  <c r="J28" i="1"/>
  <c r="J29" i="1"/>
  <c r="J30" i="1"/>
  <c r="J31" i="1"/>
  <c r="J32" i="1"/>
  <c r="J33" i="1"/>
  <c r="J25" i="1"/>
  <c r="J20" i="1"/>
  <c r="J7" i="1"/>
  <c r="J8" i="1"/>
  <c r="J9" i="1"/>
  <c r="J10" i="1"/>
  <c r="J11" i="1"/>
  <c r="J12" i="1"/>
  <c r="J13" i="1"/>
  <c r="J16" i="1"/>
  <c r="J17" i="1"/>
  <c r="J18" i="1"/>
  <c r="J19" i="1"/>
  <c r="J21" i="1"/>
  <c r="J22" i="1"/>
  <c r="J23" i="1"/>
  <c r="M18" i="1" l="1"/>
  <c r="N17" i="1"/>
  <c r="N46" i="1"/>
  <c r="M47" i="1"/>
  <c r="M40" i="1"/>
  <c r="N39" i="1"/>
  <c r="M9" i="1"/>
  <c r="N8" i="1"/>
  <c r="M27" i="1"/>
  <c r="N26" i="1"/>
  <c r="M28" i="1" l="1"/>
  <c r="N27" i="1"/>
  <c r="M41" i="1"/>
  <c r="N40" i="1"/>
  <c r="M48" i="1"/>
  <c r="N47" i="1"/>
  <c r="M10" i="1"/>
  <c r="N9" i="1"/>
  <c r="M19" i="1"/>
  <c r="N18" i="1"/>
  <c r="M11" i="1" l="1"/>
  <c r="N10" i="1"/>
  <c r="M20" i="1"/>
  <c r="N19" i="1"/>
  <c r="M42" i="1"/>
  <c r="N41" i="1"/>
  <c r="M29" i="1"/>
  <c r="N28" i="1"/>
  <c r="M49" i="1"/>
  <c r="N48" i="1"/>
  <c r="M43" i="1" l="1"/>
  <c r="N43" i="1" s="1"/>
  <c r="N42" i="1"/>
  <c r="M21" i="1"/>
  <c r="N20" i="1"/>
  <c r="M30" i="1"/>
  <c r="N29" i="1"/>
  <c r="M12" i="1"/>
  <c r="N11" i="1"/>
  <c r="M50" i="1"/>
  <c r="N49" i="1"/>
  <c r="M13" i="1" l="1"/>
  <c r="N13" i="1" s="1"/>
  <c r="N12" i="1"/>
  <c r="M51" i="1"/>
  <c r="N50" i="1"/>
  <c r="M31" i="1"/>
  <c r="N30" i="1"/>
  <c r="M22" i="1"/>
  <c r="N21" i="1"/>
  <c r="M23" i="1" l="1"/>
  <c r="N23" i="1" s="1"/>
  <c r="N22" i="1"/>
  <c r="M52" i="1"/>
  <c r="N51" i="1"/>
  <c r="M32" i="1"/>
  <c r="N31" i="1"/>
  <c r="M53" i="1" l="1"/>
  <c r="N52" i="1"/>
  <c r="M33" i="1"/>
  <c r="N32" i="1"/>
  <c r="M54" i="1" l="1"/>
  <c r="N53" i="1"/>
  <c r="M34" i="1"/>
  <c r="N33" i="1"/>
  <c r="M55" i="1" l="1"/>
  <c r="N54" i="1"/>
  <c r="M35" i="1"/>
  <c r="N34" i="1"/>
  <c r="M36" i="1" l="1"/>
  <c r="N36" i="1" s="1"/>
  <c r="N35" i="1"/>
  <c r="M56" i="1"/>
  <c r="N56" i="1" s="1"/>
  <c r="N55" i="1"/>
  <c r="N63" i="1" l="1"/>
  <c r="O36" i="1" s="1"/>
  <c r="O35" i="1" l="1"/>
  <c r="O56" i="1"/>
  <c r="O55" i="1"/>
  <c r="O62" i="1"/>
  <c r="P62" i="1" s="1"/>
  <c r="O61" i="1"/>
  <c r="P61" i="1" s="1"/>
  <c r="O60" i="1"/>
  <c r="P60" i="1" s="1"/>
  <c r="O45" i="1"/>
  <c r="O38" i="1"/>
  <c r="O25" i="1"/>
  <c r="O16" i="1"/>
  <c r="O7" i="1"/>
  <c r="O39" i="1"/>
  <c r="O26" i="1"/>
  <c r="O46" i="1"/>
  <c r="O8" i="1"/>
  <c r="O17" i="1"/>
  <c r="O27" i="1"/>
  <c r="O40" i="1"/>
  <c r="O9" i="1"/>
  <c r="O47" i="1"/>
  <c r="O18" i="1"/>
  <c r="O28" i="1"/>
  <c r="O10" i="1"/>
  <c r="O41" i="1"/>
  <c r="O48" i="1"/>
  <c r="O19" i="1"/>
  <c r="O42" i="1"/>
  <c r="O43" i="1"/>
  <c r="O49" i="1"/>
  <c r="O11" i="1"/>
  <c r="O29" i="1"/>
  <c r="O20" i="1"/>
  <c r="O21" i="1"/>
  <c r="O50" i="1"/>
  <c r="O13" i="1"/>
  <c r="O12" i="1"/>
  <c r="O30" i="1"/>
  <c r="O51" i="1"/>
  <c r="O31" i="1"/>
  <c r="O23" i="1"/>
  <c r="O22" i="1"/>
  <c r="O52" i="1"/>
  <c r="O32" i="1"/>
  <c r="O33" i="1"/>
  <c r="O53" i="1"/>
  <c r="O54" i="1"/>
  <c r="O34" i="1"/>
  <c r="P43" i="1" l="1"/>
  <c r="P13" i="1"/>
  <c r="O63" i="1"/>
  <c r="P56" i="1"/>
  <c r="P36" i="1"/>
  <c r="P23" i="1"/>
  <c r="P63" i="1" l="1"/>
</calcChain>
</file>

<file path=xl/sharedStrings.xml><?xml version="1.0" encoding="utf-8"?>
<sst xmlns="http://schemas.openxmlformats.org/spreadsheetml/2006/main" count="137" uniqueCount="43">
  <si>
    <t>0.5% TLE 13259</t>
  </si>
  <si>
    <t>RP short</t>
  </si>
  <si>
    <t>class</t>
  </si>
  <si>
    <t>name</t>
  </si>
  <si>
    <t>area</t>
  </si>
  <si>
    <t>m/z</t>
  </si>
  <si>
    <t>measured</t>
  </si>
  <si>
    <t>PG</t>
  </si>
  <si>
    <t>adduct</t>
  </si>
  <si>
    <t>NH4+</t>
  </si>
  <si>
    <t>theoretical</t>
  </si>
  <si>
    <t>#C</t>
  </si>
  <si>
    <t>#DB</t>
  </si>
  <si>
    <t>PE</t>
  </si>
  <si>
    <t>H+</t>
  </si>
  <si>
    <t>PME</t>
  </si>
  <si>
    <t>PC</t>
  </si>
  <si>
    <t>C46-GTGT</t>
  </si>
  <si>
    <t>C35:7-isoMEG</t>
  </si>
  <si>
    <t>C35:7-isoMEG-AcO</t>
  </si>
  <si>
    <t>C35:7-isoMEG-(AcO)2</t>
  </si>
  <si>
    <t>DPG</t>
  </si>
  <si>
    <t>pg</t>
  </si>
  <si>
    <t>C-AR H+</t>
  </si>
  <si>
    <t>C-AR NH4+</t>
  </si>
  <si>
    <t>C46-GTGT H+</t>
  </si>
  <si>
    <t>C46-GTGT NH4+</t>
  </si>
  <si>
    <t>analysis #</t>
  </si>
  <si>
    <t>PG NH4+</t>
  </si>
  <si>
    <t>PE H+</t>
  </si>
  <si>
    <t>PME H+</t>
  </si>
  <si>
    <t>PC H+</t>
  </si>
  <si>
    <t>DPG NH4+</t>
  </si>
  <si>
    <t>RF (area/pg)</t>
  </si>
  <si>
    <t>RRF to C46-GTGT (H+)</t>
  </si>
  <si>
    <t>Andrea Hanson</t>
  </si>
  <si>
    <t>RRF</t>
  </si>
  <si>
    <t>assumend as C-AR (NH4)</t>
  </si>
  <si>
    <t>area normalized to C46</t>
  </si>
  <si>
    <t>% of total IPL</t>
  </si>
  <si>
    <t>standards not included in sum</t>
  </si>
  <si>
    <t>relative (zum Standard) response factor (man sieht nicht alle gleich gut)</t>
  </si>
  <si>
    <t>Wie die Response faktoren zu stande kommen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</si>
</sst>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0.0%"/>
    <numFmt numFmtId="167" formatCode="0.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/>
    <xf numFmtId="0" fontId="0" fillId="2" borderId="0" xfId="0" applyFill="1"/>
    <xf numFmtId="10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0" xfId="0" applyNumberFormat="1" applyFill="1"/>
    <xf numFmtId="11" fontId="0" fillId="0" borderId="0" xfId="0" applyNumberFormat="1" applyFill="1" applyAlignment="1">
      <alignment horizontal="center"/>
    </xf>
    <xf numFmtId="167" fontId="0" fillId="0" borderId="0" xfId="1" applyNumberFormat="1" applyFont="1" applyAlignment="1">
      <alignment horizontal="center"/>
    </xf>
    <xf numFmtId="11" fontId="0" fillId="4" borderId="0" xfId="0" applyNumberFormat="1" applyFill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C-AR H+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calibration!$B$5:$B$16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calibration!$C$5:$C$16</c:f>
              <c:numCache>
                <c:formatCode>General</c:formatCode>
                <c:ptCount val="12"/>
                <c:pt idx="0">
                  <c:v>2701</c:v>
                </c:pt>
                <c:pt idx="1">
                  <c:v>2996</c:v>
                </c:pt>
                <c:pt idx="2">
                  <c:v>13414</c:v>
                </c:pt>
                <c:pt idx="3">
                  <c:v>12135</c:v>
                </c:pt>
                <c:pt idx="4">
                  <c:v>124284</c:v>
                </c:pt>
                <c:pt idx="5">
                  <c:v>126108</c:v>
                </c:pt>
                <c:pt idx="6">
                  <c:v>1150869</c:v>
                </c:pt>
                <c:pt idx="7">
                  <c:v>1260478</c:v>
                </c:pt>
                <c:pt idx="8">
                  <c:v>9194192</c:v>
                </c:pt>
                <c:pt idx="9">
                  <c:v>9053199</c:v>
                </c:pt>
                <c:pt idx="10">
                  <c:v>17241088</c:v>
                </c:pt>
                <c:pt idx="11">
                  <c:v>16350394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12-4684-A959-9B66F0625648}"/>
            </c:ext>
          </c:extLst>
        </c:ser>
        <c:ser>
          <c:idx val="1"/>
          <c:order val="1"/>
          <c:tx>
            <c:v>C-AR NH4+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calibration!$B$5:$B$16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calibration!$D$5:$D$16</c:f>
              <c:numCache>
                <c:formatCode>General</c:formatCode>
                <c:ptCount val="12"/>
                <c:pt idx="0">
                  <c:v>2896</c:v>
                </c:pt>
                <c:pt idx="1">
                  <c:v>2521</c:v>
                </c:pt>
                <c:pt idx="2">
                  <c:v>12457</c:v>
                </c:pt>
                <c:pt idx="3">
                  <c:v>12696</c:v>
                </c:pt>
                <c:pt idx="4">
                  <c:v>111879</c:v>
                </c:pt>
                <c:pt idx="5">
                  <c:v>117099</c:v>
                </c:pt>
                <c:pt idx="6">
                  <c:v>1049217</c:v>
                </c:pt>
                <c:pt idx="7">
                  <c:v>1204733</c:v>
                </c:pt>
                <c:pt idx="8">
                  <c:v>9364656</c:v>
                </c:pt>
                <c:pt idx="9">
                  <c:v>9182429</c:v>
                </c:pt>
                <c:pt idx="10">
                  <c:v>18348640</c:v>
                </c:pt>
                <c:pt idx="11">
                  <c:v>17001328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12-4684-A959-9B66F0625648}"/>
            </c:ext>
          </c:extLst>
        </c:ser>
        <c:ser>
          <c:idx val="2"/>
          <c:order val="2"/>
          <c:tx>
            <c:v>C46-GTGT H+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calibration!$B$5:$B$16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calibration!$E$5:$E$16</c:f>
              <c:numCache>
                <c:formatCode>General</c:formatCode>
                <c:ptCount val="12"/>
                <c:pt idx="0">
                  <c:v>2303</c:v>
                </c:pt>
                <c:pt idx="1">
                  <c:v>2283</c:v>
                </c:pt>
                <c:pt idx="2">
                  <c:v>10836</c:v>
                </c:pt>
                <c:pt idx="3">
                  <c:v>11130</c:v>
                </c:pt>
                <c:pt idx="4">
                  <c:v>113949</c:v>
                </c:pt>
                <c:pt idx="5">
                  <c:v>111760</c:v>
                </c:pt>
                <c:pt idx="6">
                  <c:v>1179731</c:v>
                </c:pt>
                <c:pt idx="7">
                  <c:v>1233226</c:v>
                </c:pt>
                <c:pt idx="8">
                  <c:v>9609595</c:v>
                </c:pt>
                <c:pt idx="9">
                  <c:v>9683154</c:v>
                </c:pt>
                <c:pt idx="10">
                  <c:v>15810286</c:v>
                </c:pt>
                <c:pt idx="11">
                  <c:v>16340211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12-4684-A959-9B66F0625648}"/>
            </c:ext>
          </c:extLst>
        </c:ser>
        <c:ser>
          <c:idx val="3"/>
          <c:order val="3"/>
          <c:tx>
            <c:v>C46-GTGT NH4+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calibration!$B$5:$B$16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calibration!$F$5:$F$16</c:f>
              <c:numCache>
                <c:formatCode>General</c:formatCode>
                <c:ptCount val="12"/>
                <c:pt idx="2">
                  <c:v>2910</c:v>
                </c:pt>
                <c:pt idx="3">
                  <c:v>2964</c:v>
                </c:pt>
                <c:pt idx="4">
                  <c:v>26477</c:v>
                </c:pt>
                <c:pt idx="5">
                  <c:v>26738</c:v>
                </c:pt>
                <c:pt idx="6">
                  <c:v>270463</c:v>
                </c:pt>
                <c:pt idx="7">
                  <c:v>290107</c:v>
                </c:pt>
                <c:pt idx="8">
                  <c:v>2488894</c:v>
                </c:pt>
                <c:pt idx="9">
                  <c:v>2519910</c:v>
                </c:pt>
                <c:pt idx="10">
                  <c:v>4365792</c:v>
                </c:pt>
                <c:pt idx="11">
                  <c:v>4532995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512-4684-A959-9B66F0625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975088"/>
        <c:axId val="368794576"/>
      </c:scatterChart>
      <c:valAx>
        <c:axId val="26597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8794576"/>
        <c:crosses val="autoZero"/>
        <c:crossBetween val="midCat"/>
      </c:valAx>
      <c:valAx>
        <c:axId val="36879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5975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PC H+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calibration!$B$34:$B$45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calibration!$C$34:$C$45</c:f>
              <c:numCache>
                <c:formatCode>General</c:formatCode>
                <c:ptCount val="12"/>
                <c:pt idx="1">
                  <c:v>7509</c:v>
                </c:pt>
                <c:pt idx="2">
                  <c:v>11039</c:v>
                </c:pt>
                <c:pt idx="3">
                  <c:v>11979</c:v>
                </c:pt>
                <c:pt idx="4">
                  <c:v>137693</c:v>
                </c:pt>
                <c:pt idx="5">
                  <c:v>99236</c:v>
                </c:pt>
                <c:pt idx="6">
                  <c:v>1699524</c:v>
                </c:pt>
                <c:pt idx="7">
                  <c:v>831656</c:v>
                </c:pt>
                <c:pt idx="8">
                  <c:v>12887041</c:v>
                </c:pt>
                <c:pt idx="9">
                  <c:v>12556118</c:v>
                </c:pt>
                <c:pt idx="10">
                  <c:v>22781486</c:v>
                </c:pt>
                <c:pt idx="11">
                  <c:v>27117496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7A-4979-A2B1-52C7D83EE49A}"/>
            </c:ext>
          </c:extLst>
        </c:ser>
        <c:ser>
          <c:idx val="1"/>
          <c:order val="1"/>
          <c:tx>
            <c:v>PG NH4+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calibration!$B$34:$B$45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calibration!$D$34:$D$45</c:f>
              <c:numCache>
                <c:formatCode>General</c:formatCode>
                <c:ptCount val="12"/>
                <c:pt idx="3">
                  <c:v>1706</c:v>
                </c:pt>
                <c:pt idx="4">
                  <c:v>5289</c:v>
                </c:pt>
                <c:pt idx="5">
                  <c:v>3863</c:v>
                </c:pt>
                <c:pt idx="6">
                  <c:v>45452</c:v>
                </c:pt>
                <c:pt idx="7">
                  <c:v>26777</c:v>
                </c:pt>
                <c:pt idx="8">
                  <c:v>733029</c:v>
                </c:pt>
                <c:pt idx="9">
                  <c:v>696878</c:v>
                </c:pt>
                <c:pt idx="10">
                  <c:v>1719312</c:v>
                </c:pt>
                <c:pt idx="11">
                  <c:v>2900391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17A-4979-A2B1-52C7D83EE49A}"/>
            </c:ext>
          </c:extLst>
        </c:ser>
        <c:ser>
          <c:idx val="2"/>
          <c:order val="2"/>
          <c:tx>
            <c:v>PE H+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calibration!$B$34:$B$45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calibration!$E$34:$E$45</c:f>
              <c:numCache>
                <c:formatCode>General</c:formatCode>
                <c:ptCount val="12"/>
                <c:pt idx="2">
                  <c:v>1362</c:v>
                </c:pt>
                <c:pt idx="4">
                  <c:v>14684</c:v>
                </c:pt>
                <c:pt idx="5">
                  <c:v>6616</c:v>
                </c:pt>
                <c:pt idx="6">
                  <c:v>150276</c:v>
                </c:pt>
                <c:pt idx="7">
                  <c:v>49247</c:v>
                </c:pt>
                <c:pt idx="8">
                  <c:v>1948412</c:v>
                </c:pt>
                <c:pt idx="9">
                  <c:v>2129199</c:v>
                </c:pt>
                <c:pt idx="10">
                  <c:v>1374792</c:v>
                </c:pt>
                <c:pt idx="11">
                  <c:v>6787488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17A-4979-A2B1-52C7D83EE49A}"/>
            </c:ext>
          </c:extLst>
        </c:ser>
        <c:ser>
          <c:idx val="3"/>
          <c:order val="3"/>
          <c:tx>
            <c:v>PME H+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calibration!$B$34:$B$45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calibration!$F$34:$F$45</c:f>
              <c:numCache>
                <c:formatCode>General</c:formatCode>
                <c:ptCount val="12"/>
                <c:pt idx="2">
                  <c:v>3937</c:v>
                </c:pt>
                <c:pt idx="3">
                  <c:v>4671</c:v>
                </c:pt>
                <c:pt idx="4">
                  <c:v>40104</c:v>
                </c:pt>
                <c:pt idx="5">
                  <c:v>23143</c:v>
                </c:pt>
                <c:pt idx="6">
                  <c:v>465751</c:v>
                </c:pt>
                <c:pt idx="7">
                  <c:v>227493</c:v>
                </c:pt>
                <c:pt idx="8">
                  <c:v>4715018</c:v>
                </c:pt>
                <c:pt idx="9">
                  <c:v>4482960</c:v>
                </c:pt>
                <c:pt idx="10">
                  <c:v>5863754</c:v>
                </c:pt>
                <c:pt idx="11">
                  <c:v>12924677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17A-4979-A2B1-52C7D83EE49A}"/>
            </c:ext>
          </c:extLst>
        </c:ser>
        <c:ser>
          <c:idx val="4"/>
          <c:order val="4"/>
          <c:tx>
            <c:v>DPG NH4+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calibration!$B$34:$B$45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calibration!$G$34:$G$45</c:f>
              <c:numCache>
                <c:formatCode>General</c:formatCode>
                <c:ptCount val="12"/>
                <c:pt idx="4">
                  <c:v>4110</c:v>
                </c:pt>
                <c:pt idx="5">
                  <c:v>2274</c:v>
                </c:pt>
                <c:pt idx="6">
                  <c:v>50323</c:v>
                </c:pt>
                <c:pt idx="7">
                  <c:v>23582</c:v>
                </c:pt>
                <c:pt idx="8">
                  <c:v>1678229</c:v>
                </c:pt>
                <c:pt idx="9">
                  <c:v>2013909</c:v>
                </c:pt>
                <c:pt idx="10">
                  <c:v>981762</c:v>
                </c:pt>
                <c:pt idx="11">
                  <c:v>8099228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17A-4979-A2B1-52C7D83EE49A}"/>
            </c:ext>
          </c:extLst>
        </c:ser>
        <c:ser>
          <c:idx val="5"/>
          <c:order val="5"/>
          <c:tx>
            <c:v>C46-GTGT H+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calibration!$B$34:$B$45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calibration!$H$34:$H$45</c:f>
              <c:numCache>
                <c:formatCode>General</c:formatCode>
                <c:ptCount val="12"/>
                <c:pt idx="0">
                  <c:v>889</c:v>
                </c:pt>
                <c:pt idx="1">
                  <c:v>1260</c:v>
                </c:pt>
                <c:pt idx="2">
                  <c:v>4531</c:v>
                </c:pt>
                <c:pt idx="3">
                  <c:v>8574</c:v>
                </c:pt>
                <c:pt idx="4">
                  <c:v>65971</c:v>
                </c:pt>
                <c:pt idx="5">
                  <c:v>40611</c:v>
                </c:pt>
                <c:pt idx="6">
                  <c:v>690027</c:v>
                </c:pt>
                <c:pt idx="7">
                  <c:v>436459</c:v>
                </c:pt>
                <c:pt idx="8">
                  <c:v>5207657</c:v>
                </c:pt>
                <c:pt idx="9">
                  <c:v>4487835</c:v>
                </c:pt>
                <c:pt idx="10">
                  <c:v>8657108</c:v>
                </c:pt>
                <c:pt idx="11">
                  <c:v>10766058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17A-4979-A2B1-52C7D83EE49A}"/>
            </c:ext>
          </c:extLst>
        </c:ser>
        <c:ser>
          <c:idx val="6"/>
          <c:order val="6"/>
          <c:tx>
            <c:v>C46-GTGT NH4+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calibration!$B$34:$B$45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100</c:v>
                </c:pt>
                <c:pt idx="5">
                  <c:v>100</c:v>
                </c:pt>
                <c:pt idx="6">
                  <c:v>1000</c:v>
                </c:pt>
                <c:pt idx="7">
                  <c:v>1000</c:v>
                </c:pt>
                <c:pt idx="8">
                  <c:v>10000</c:v>
                </c:pt>
                <c:pt idx="9">
                  <c:v>10000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xVal>
          <c:yVal>
            <c:numRef>
              <c:f>calibration!$I$34:$I$45</c:f>
              <c:numCache>
                <c:formatCode>General</c:formatCode>
                <c:ptCount val="12"/>
                <c:pt idx="2">
                  <c:v>1574</c:v>
                </c:pt>
                <c:pt idx="3">
                  <c:v>2748</c:v>
                </c:pt>
                <c:pt idx="4">
                  <c:v>17718</c:v>
                </c:pt>
                <c:pt idx="5">
                  <c:v>10093</c:v>
                </c:pt>
                <c:pt idx="6">
                  <c:v>187924</c:v>
                </c:pt>
                <c:pt idx="7">
                  <c:v>119766</c:v>
                </c:pt>
                <c:pt idx="8">
                  <c:v>1561879</c:v>
                </c:pt>
                <c:pt idx="9">
                  <c:v>1431039</c:v>
                </c:pt>
                <c:pt idx="10">
                  <c:v>2742087</c:v>
                </c:pt>
                <c:pt idx="11">
                  <c:v>3561489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17A-4979-A2B1-52C7D83E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975088"/>
        <c:axId val="368794576"/>
      </c:scatterChart>
      <c:valAx>
        <c:axId val="26597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8794576"/>
        <c:crosses val="autoZero"/>
        <c:crossBetween val="midCat"/>
      </c:valAx>
      <c:valAx>
        <c:axId val="36879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5975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4</xdr:row>
      <xdr:rowOff>14286</xdr:rowOff>
    </xdr:from>
    <xdr:to>
      <xdr:col>17</xdr:col>
      <xdr:colOff>514350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AFC538-C55D-4CF2-8A0E-D546C479B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485775</xdr:colOff>
      <xdr:row>30</xdr:row>
      <xdr:rowOff>0</xdr:rowOff>
    </xdr:from>
    <xdr:to>
      <xdr:col>20</xdr:col>
      <xdr:colOff>371475</xdr:colOff>
      <xdr:row>47</xdr:row>
      <xdr:rowOff>100014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7AC545-638C-48B5-BE05-366FC4FA2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0C5B-BAEE-47E9-B485-E34FEBFB0188}">
  <dimension ref="A1:I49"/>
  <sheetViews>
    <sheetView workbookViewId="0">
      <selection activeCell="D23" sqref="D23"/>
    </sheetView>
  </sheetViews>
  <sheetFormatPr baseColWidth="10" defaultColWidth="9.140625" defaultRowHeight="15" x14ac:dyDescent="0.25"/>
  <cols>
    <col min="1" max="1" width="16.140625" customWidth="1"/>
    <col min="3" max="3" width="12.5703125" customWidth="1"/>
    <col min="4" max="5" width="17.5703125" customWidth="1"/>
    <col min="6" max="6" width="20.140625" customWidth="1"/>
    <col min="7" max="7" width="10" bestFit="1" customWidth="1"/>
    <col min="8" max="8" width="12.140625" bestFit="1" customWidth="1"/>
    <col min="9" max="9" width="14.7109375" bestFit="1" customWidth="1"/>
  </cols>
  <sheetData>
    <row r="1" spans="1:6" x14ac:dyDescent="0.25">
      <c r="A1" t="s">
        <v>42</v>
      </c>
    </row>
    <row r="4" spans="1:6" ht="15.75" thickBot="1" x14ac:dyDescent="0.3">
      <c r="A4" s="13" t="s">
        <v>27</v>
      </c>
      <c r="B4" s="13" t="s">
        <v>22</v>
      </c>
      <c r="C4" s="13" t="s">
        <v>23</v>
      </c>
      <c r="D4" s="13" t="s">
        <v>24</v>
      </c>
      <c r="E4" s="13" t="s">
        <v>25</v>
      </c>
      <c r="F4" s="13" t="s">
        <v>26</v>
      </c>
    </row>
    <row r="5" spans="1:6" x14ac:dyDescent="0.25">
      <c r="A5">
        <v>13278</v>
      </c>
      <c r="B5">
        <v>1</v>
      </c>
      <c r="C5">
        <v>2701</v>
      </c>
      <c r="D5">
        <v>2896</v>
      </c>
      <c r="E5">
        <v>2303</v>
      </c>
    </row>
    <row r="6" spans="1:6" x14ac:dyDescent="0.25">
      <c r="A6">
        <v>13279</v>
      </c>
      <c r="B6">
        <v>1</v>
      </c>
      <c r="C6">
        <v>2996</v>
      </c>
      <c r="D6">
        <v>2521</v>
      </c>
      <c r="E6">
        <v>2283</v>
      </c>
    </row>
    <row r="7" spans="1:6" x14ac:dyDescent="0.25">
      <c r="A7">
        <v>13280</v>
      </c>
      <c r="B7">
        <v>10</v>
      </c>
      <c r="C7" s="14">
        <v>13414</v>
      </c>
      <c r="D7" s="14">
        <v>12457</v>
      </c>
      <c r="E7" s="14">
        <v>10836</v>
      </c>
      <c r="F7" s="14">
        <v>2910</v>
      </c>
    </row>
    <row r="8" spans="1:6" x14ac:dyDescent="0.25">
      <c r="A8">
        <v>13281</v>
      </c>
      <c r="B8">
        <v>10</v>
      </c>
      <c r="C8" s="14">
        <v>12135</v>
      </c>
      <c r="D8" s="14">
        <v>12696</v>
      </c>
      <c r="E8" s="14">
        <v>11130</v>
      </c>
      <c r="F8" s="14">
        <v>2964</v>
      </c>
    </row>
    <row r="9" spans="1:6" x14ac:dyDescent="0.25">
      <c r="A9">
        <v>13282</v>
      </c>
      <c r="B9">
        <v>100</v>
      </c>
      <c r="C9" s="14">
        <v>124284</v>
      </c>
      <c r="D9" s="14">
        <v>111879</v>
      </c>
      <c r="E9" s="14">
        <v>113949</v>
      </c>
      <c r="F9" s="14">
        <v>26477</v>
      </c>
    </row>
    <row r="10" spans="1:6" x14ac:dyDescent="0.25">
      <c r="A10">
        <v>13283</v>
      </c>
      <c r="B10">
        <v>100</v>
      </c>
      <c r="C10" s="14">
        <v>126108</v>
      </c>
      <c r="D10" s="14">
        <v>117099</v>
      </c>
      <c r="E10" s="14">
        <v>111760</v>
      </c>
      <c r="F10" s="14">
        <v>26738</v>
      </c>
    </row>
    <row r="11" spans="1:6" x14ac:dyDescent="0.25">
      <c r="A11">
        <v>13284</v>
      </c>
      <c r="B11">
        <v>1000</v>
      </c>
      <c r="C11" s="14">
        <v>1150869</v>
      </c>
      <c r="D11" s="14">
        <v>1049217</v>
      </c>
      <c r="E11" s="14">
        <v>1179731</v>
      </c>
      <c r="F11" s="14">
        <v>270463</v>
      </c>
    </row>
    <row r="12" spans="1:6" x14ac:dyDescent="0.25">
      <c r="A12">
        <v>13285</v>
      </c>
      <c r="B12">
        <v>1000</v>
      </c>
      <c r="C12" s="14">
        <v>1260478</v>
      </c>
      <c r="D12" s="14">
        <v>1204733</v>
      </c>
      <c r="E12" s="14">
        <v>1233226</v>
      </c>
      <c r="F12" s="14">
        <v>290107</v>
      </c>
    </row>
    <row r="13" spans="1:6" x14ac:dyDescent="0.25">
      <c r="A13">
        <v>13286</v>
      </c>
      <c r="B13">
        <v>10000</v>
      </c>
      <c r="C13" s="14">
        <v>9194192</v>
      </c>
      <c r="D13" s="14">
        <v>9364656</v>
      </c>
      <c r="E13" s="14">
        <v>9609595</v>
      </c>
      <c r="F13" s="14">
        <v>2488894</v>
      </c>
    </row>
    <row r="14" spans="1:6" x14ac:dyDescent="0.25">
      <c r="A14">
        <v>13287</v>
      </c>
      <c r="B14">
        <v>10000</v>
      </c>
      <c r="C14" s="14">
        <v>9053199</v>
      </c>
      <c r="D14" s="14">
        <v>9182429</v>
      </c>
      <c r="E14" s="14">
        <v>9683154</v>
      </c>
      <c r="F14" s="14">
        <v>2519910</v>
      </c>
    </row>
    <row r="15" spans="1:6" x14ac:dyDescent="0.25">
      <c r="A15">
        <v>13288</v>
      </c>
      <c r="B15">
        <v>30000</v>
      </c>
      <c r="C15">
        <v>17241088</v>
      </c>
      <c r="D15">
        <v>18348640</v>
      </c>
      <c r="E15">
        <v>15810286</v>
      </c>
      <c r="F15">
        <v>4365792</v>
      </c>
    </row>
    <row r="16" spans="1:6" x14ac:dyDescent="0.25">
      <c r="A16">
        <v>13289</v>
      </c>
      <c r="B16">
        <v>30000</v>
      </c>
      <c r="C16">
        <v>16350394</v>
      </c>
      <c r="D16">
        <v>17001328</v>
      </c>
      <c r="E16">
        <v>16340211</v>
      </c>
      <c r="F16">
        <v>4532995</v>
      </c>
    </row>
    <row r="18" spans="1:6" x14ac:dyDescent="0.25">
      <c r="A18" s="38" t="s">
        <v>33</v>
      </c>
      <c r="B18" s="38"/>
      <c r="C18" s="16">
        <f>INDEX(LINEST(C7:C14,B7:B14,FALSE,FALSE),1)</f>
        <v>915.30724001857232</v>
      </c>
      <c r="D18" s="16">
        <f>INDEX(LINEST(D7:D14,B7:B14,FALSE,FALSE),1)</f>
        <v>929.35235847702359</v>
      </c>
      <c r="E18" s="16">
        <f>INDEX(LINEST(E7:E14,B7:B14,FALSE,FALSE),1)</f>
        <v>967.04803559248046</v>
      </c>
      <c r="F18" s="16">
        <f>INDEX(LINEST(F7:F14,B7:B14,FALSE,FALSE),1)</f>
        <v>250.73725419537254</v>
      </c>
    </row>
    <row r="19" spans="1:6" x14ac:dyDescent="0.25">
      <c r="A19" s="38" t="s">
        <v>34</v>
      </c>
      <c r="B19" s="38"/>
      <c r="C19" s="15">
        <f>C18/$E$18</f>
        <v>0.94649614737885468</v>
      </c>
      <c r="D19" s="15">
        <f t="shared" ref="D19:F19" si="0">D18/$E$18</f>
        <v>0.96101985038172189</v>
      </c>
      <c r="E19" s="15">
        <f t="shared" si="0"/>
        <v>1</v>
      </c>
      <c r="F19" s="15">
        <f t="shared" si="0"/>
        <v>0.25928107494862296</v>
      </c>
    </row>
    <row r="32" spans="1:6" x14ac:dyDescent="0.25">
      <c r="A32" t="s">
        <v>35</v>
      </c>
    </row>
    <row r="33" spans="1:9" ht="15.75" thickBot="1" x14ac:dyDescent="0.3">
      <c r="A33" s="13"/>
      <c r="B33" s="13"/>
      <c r="C33" s="13" t="s">
        <v>31</v>
      </c>
      <c r="D33" s="13" t="s">
        <v>28</v>
      </c>
      <c r="E33" s="13" t="s">
        <v>29</v>
      </c>
      <c r="F33" s="13" t="s">
        <v>30</v>
      </c>
      <c r="G33" s="13" t="s">
        <v>32</v>
      </c>
      <c r="H33" s="13" t="s">
        <v>25</v>
      </c>
      <c r="I33" s="13" t="s">
        <v>26</v>
      </c>
    </row>
    <row r="34" spans="1:9" x14ac:dyDescent="0.25">
      <c r="A34">
        <v>4093</v>
      </c>
      <c r="B34">
        <v>1</v>
      </c>
      <c r="H34">
        <v>889</v>
      </c>
    </row>
    <row r="35" spans="1:9" x14ac:dyDescent="0.25">
      <c r="A35">
        <v>4094</v>
      </c>
      <c r="B35">
        <v>1</v>
      </c>
      <c r="C35">
        <v>7509</v>
      </c>
      <c r="H35">
        <v>1260</v>
      </c>
    </row>
    <row r="36" spans="1:9" x14ac:dyDescent="0.25">
      <c r="A36">
        <v>4095</v>
      </c>
      <c r="B36">
        <v>10</v>
      </c>
      <c r="C36" s="14">
        <v>11039</v>
      </c>
      <c r="E36">
        <v>1362</v>
      </c>
      <c r="F36" s="14">
        <v>3937</v>
      </c>
      <c r="H36" s="14">
        <v>4531</v>
      </c>
      <c r="I36" s="14">
        <v>1574</v>
      </c>
    </row>
    <row r="37" spans="1:9" x14ac:dyDescent="0.25">
      <c r="A37">
        <v>4096</v>
      </c>
      <c r="B37">
        <v>10</v>
      </c>
      <c r="C37" s="14">
        <v>11979</v>
      </c>
      <c r="D37">
        <v>1706</v>
      </c>
      <c r="F37" s="14">
        <v>4671</v>
      </c>
      <c r="H37" s="14">
        <v>8574</v>
      </c>
      <c r="I37" s="14">
        <v>2748</v>
      </c>
    </row>
    <row r="38" spans="1:9" x14ac:dyDescent="0.25">
      <c r="A38">
        <v>4097</v>
      </c>
      <c r="B38">
        <v>100</v>
      </c>
      <c r="C38" s="14">
        <v>137693</v>
      </c>
      <c r="D38" s="14">
        <v>5289</v>
      </c>
      <c r="E38" s="14">
        <v>14684</v>
      </c>
      <c r="F38" s="14">
        <v>40104</v>
      </c>
      <c r="G38" s="14">
        <v>4110</v>
      </c>
      <c r="H38" s="14">
        <v>65971</v>
      </c>
      <c r="I38" s="14">
        <v>17718</v>
      </c>
    </row>
    <row r="39" spans="1:9" x14ac:dyDescent="0.25">
      <c r="A39">
        <v>4098</v>
      </c>
      <c r="B39">
        <v>100</v>
      </c>
      <c r="C39" s="14">
        <v>99236</v>
      </c>
      <c r="D39" s="14">
        <v>3863</v>
      </c>
      <c r="E39" s="14">
        <v>6616</v>
      </c>
      <c r="F39" s="14">
        <v>23143</v>
      </c>
      <c r="G39" s="14">
        <v>2274</v>
      </c>
      <c r="H39" s="14">
        <v>40611</v>
      </c>
      <c r="I39" s="14">
        <v>10093</v>
      </c>
    </row>
    <row r="40" spans="1:9" x14ac:dyDescent="0.25">
      <c r="A40">
        <v>4099</v>
      </c>
      <c r="B40">
        <v>1000</v>
      </c>
      <c r="C40" s="14">
        <v>1699524</v>
      </c>
      <c r="D40" s="14">
        <v>45452</v>
      </c>
      <c r="E40" s="14">
        <v>150276</v>
      </c>
      <c r="F40" s="14">
        <v>465751</v>
      </c>
      <c r="G40" s="14">
        <v>50323</v>
      </c>
      <c r="H40" s="14">
        <v>690027</v>
      </c>
      <c r="I40" s="14">
        <v>187924</v>
      </c>
    </row>
    <row r="41" spans="1:9" x14ac:dyDescent="0.25">
      <c r="A41">
        <v>4100</v>
      </c>
      <c r="B41">
        <v>1000</v>
      </c>
      <c r="C41" s="14">
        <v>831656</v>
      </c>
      <c r="D41" s="14">
        <v>26777</v>
      </c>
      <c r="E41" s="14">
        <v>49247</v>
      </c>
      <c r="F41" s="14">
        <v>227493</v>
      </c>
      <c r="G41" s="14">
        <v>23582</v>
      </c>
      <c r="H41" s="14">
        <v>436459</v>
      </c>
      <c r="I41" s="14">
        <v>119766</v>
      </c>
    </row>
    <row r="42" spans="1:9" x14ac:dyDescent="0.25">
      <c r="A42">
        <v>4101</v>
      </c>
      <c r="B42">
        <v>10000</v>
      </c>
      <c r="C42" s="14">
        <v>12887041</v>
      </c>
      <c r="D42" s="14">
        <v>733029</v>
      </c>
      <c r="E42" s="14">
        <v>1948412</v>
      </c>
      <c r="F42" s="14">
        <v>4715018</v>
      </c>
      <c r="G42" s="14">
        <v>1678229</v>
      </c>
      <c r="H42" s="14">
        <v>5207657</v>
      </c>
      <c r="I42" s="14">
        <v>1561879</v>
      </c>
    </row>
    <row r="43" spans="1:9" x14ac:dyDescent="0.25">
      <c r="A43">
        <v>4102</v>
      </c>
      <c r="B43">
        <v>10000</v>
      </c>
      <c r="C43" s="14">
        <v>12556118</v>
      </c>
      <c r="D43" s="14">
        <v>696878</v>
      </c>
      <c r="E43" s="14">
        <v>2129199</v>
      </c>
      <c r="F43" s="14">
        <v>4482960</v>
      </c>
      <c r="G43" s="14">
        <v>2013909</v>
      </c>
      <c r="H43" s="14">
        <v>4487835</v>
      </c>
      <c r="I43" s="14">
        <v>1431039</v>
      </c>
    </row>
    <row r="44" spans="1:9" x14ac:dyDescent="0.25">
      <c r="A44">
        <v>4103</v>
      </c>
      <c r="B44">
        <v>30000</v>
      </c>
      <c r="C44">
        <v>22781486</v>
      </c>
      <c r="D44" s="14">
        <v>1719312</v>
      </c>
      <c r="E44" s="14">
        <v>1374792</v>
      </c>
      <c r="F44">
        <v>5863754</v>
      </c>
      <c r="G44" s="14">
        <v>981762</v>
      </c>
      <c r="H44">
        <v>8657108</v>
      </c>
      <c r="I44">
        <v>2742087</v>
      </c>
    </row>
    <row r="45" spans="1:9" x14ac:dyDescent="0.25">
      <c r="A45">
        <v>4104</v>
      </c>
      <c r="B45">
        <v>30000</v>
      </c>
      <c r="C45">
        <v>27117496</v>
      </c>
      <c r="D45" s="14">
        <v>2900391</v>
      </c>
      <c r="E45" s="14">
        <v>6787488</v>
      </c>
      <c r="F45">
        <v>12924677</v>
      </c>
      <c r="G45" s="14">
        <v>8099228</v>
      </c>
      <c r="H45">
        <v>10766058</v>
      </c>
      <c r="I45">
        <v>3561489</v>
      </c>
    </row>
    <row r="46" spans="1:9" x14ac:dyDescent="0.25">
      <c r="E46" s="14"/>
    </row>
    <row r="48" spans="1:9" x14ac:dyDescent="0.25">
      <c r="A48" s="38" t="s">
        <v>33</v>
      </c>
      <c r="B48" s="38"/>
      <c r="C48" s="16">
        <f>INDEX(LINEST(C36:C43,B36:B43,FALSE,FALSE),1)</f>
        <v>1272.0841434668416</v>
      </c>
      <c r="D48" s="16">
        <f>INDEX(LINEST(D38:D45,B38:B45,FALSE,FALSE),1)</f>
        <v>76.404483571592706</v>
      </c>
      <c r="E48" s="16">
        <f>INDEX(LINEST(E38:E45,B38:B45,FALSE,FALSE),1)</f>
        <v>142.77887483641524</v>
      </c>
      <c r="F48" s="16">
        <f>INDEX(LINEST(F36:F43,B36:B43,FALSE,FALSE),1)</f>
        <v>458.76320674863211</v>
      </c>
      <c r="G48" s="16">
        <f>INDEX(LINEST(G38:G45,B38:B45,FALSE,FALSE),1)</f>
        <v>154.55670942348232</v>
      </c>
      <c r="H48" s="16">
        <f>INDEX(LINEST(H36:H43,B36:B43,FALSE,FALSE),1)</f>
        <v>485.55637134306374</v>
      </c>
      <c r="I48" s="16">
        <f>INDEX(LINEST(I36:I43,B36:B43,FALSE,FALSE),1)</f>
        <v>149.68648838086489</v>
      </c>
    </row>
    <row r="49" spans="1:9" x14ac:dyDescent="0.25">
      <c r="A49" s="38" t="s">
        <v>34</v>
      </c>
      <c r="B49" s="38"/>
      <c r="C49" s="15">
        <f>C48/$H$48</f>
        <v>2.6198485254105885</v>
      </c>
      <c r="D49" s="15">
        <f>D48/$H$48</f>
        <v>0.15735450728461367</v>
      </c>
      <c r="E49" s="15">
        <f t="shared" ref="E49:I49" si="1">E48/$H$48</f>
        <v>0.29405210859757541</v>
      </c>
      <c r="F49" s="15">
        <f t="shared" si="1"/>
        <v>0.94481966219427638</v>
      </c>
      <c r="G49" s="15">
        <f t="shared" si="1"/>
        <v>0.31830847774888371</v>
      </c>
      <c r="H49" s="15">
        <f t="shared" si="1"/>
        <v>1</v>
      </c>
      <c r="I49" s="15">
        <f t="shared" si="1"/>
        <v>0.30827829108045168</v>
      </c>
    </row>
  </sheetData>
  <mergeCells count="4">
    <mergeCell ref="A18:B18"/>
    <mergeCell ref="A19:B19"/>
    <mergeCell ref="A48:B48"/>
    <mergeCell ref="A49:B49"/>
  </mergeCells>
  <pageMargins left="0.7" right="0.7" top="0.75" bottom="0.75" header="0.3" footer="0.3"/>
  <pageSetup paperSize="285" orientation="portrait" horizontalDpi="0" verticalDpi="0" r:id="rId1"/>
  <ignoredErrors>
    <ignoredError sqref="C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zoomScale="90" zoomScaleNormal="90" workbookViewId="0">
      <pane ySplit="5" topLeftCell="A6" activePane="bottomLeft" state="frozen"/>
      <selection activeCell="E50" sqref="E50"/>
      <selection pane="bottomLeft" activeCell="T26" sqref="T26"/>
    </sheetView>
  </sheetViews>
  <sheetFormatPr baseColWidth="10" defaultColWidth="9.140625" defaultRowHeight="15" x14ac:dyDescent="0.25"/>
  <cols>
    <col min="1" max="1" width="12.140625" style="5" bestFit="1" customWidth="1"/>
    <col min="2" max="2" width="9.140625" style="5"/>
    <col min="3" max="3" width="14" style="1" bestFit="1" customWidth="1"/>
    <col min="4" max="4" width="9.5703125" style="1" bestFit="1" customWidth="1"/>
    <col min="5" max="5" width="10.85546875" style="1" bestFit="1" customWidth="1"/>
    <col min="6" max="9" width="9.140625" style="1"/>
    <col min="10" max="10" width="27.7109375" style="1" customWidth="1"/>
    <col min="11" max="11" width="9.140625" style="20"/>
    <col min="12" max="12" width="12.28515625" style="1" customWidth="1"/>
    <col min="13" max="13" width="20.42578125" style="1" customWidth="1"/>
    <col min="14" max="14" width="21.5703125" style="1" bestFit="1" customWidth="1"/>
    <col min="15" max="15" width="18.140625" style="1" bestFit="1" customWidth="1"/>
    <col min="16" max="16" width="15" style="1" customWidth="1"/>
    <col min="17" max="16384" width="9.140625" style="1"/>
  </cols>
  <sheetData>
    <row r="1" spans="3:16" x14ac:dyDescent="0.25">
      <c r="C1" s="1" t="s">
        <v>0</v>
      </c>
    </row>
    <row r="2" spans="3:16" x14ac:dyDescent="0.25">
      <c r="C2" s="1" t="s">
        <v>1</v>
      </c>
    </row>
    <row r="3" spans="3:16" x14ac:dyDescent="0.25">
      <c r="M3" s="1" t="s">
        <v>41</v>
      </c>
    </row>
    <row r="4" spans="3:16" x14ac:dyDescent="0.25">
      <c r="D4" s="3" t="s">
        <v>6</v>
      </c>
      <c r="E4" s="3" t="s">
        <v>10</v>
      </c>
    </row>
    <row r="5" spans="3:16" ht="15.75" thickBot="1" x14ac:dyDescent="0.3">
      <c r="C5" s="5"/>
      <c r="D5" s="2" t="s">
        <v>5</v>
      </c>
      <c r="E5" s="2" t="s">
        <v>5</v>
      </c>
      <c r="F5" s="2" t="s">
        <v>8</v>
      </c>
      <c r="G5" s="2" t="s">
        <v>2</v>
      </c>
      <c r="H5" s="2" t="s">
        <v>11</v>
      </c>
      <c r="I5" s="2" t="s">
        <v>12</v>
      </c>
      <c r="J5" s="2" t="s">
        <v>3</v>
      </c>
      <c r="K5" s="34" t="s">
        <v>4</v>
      </c>
      <c r="L5" s="2"/>
      <c r="M5" s="2" t="s">
        <v>36</v>
      </c>
      <c r="N5" s="2" t="s">
        <v>38</v>
      </c>
      <c r="O5" s="2" t="s">
        <v>39</v>
      </c>
      <c r="P5" s="2"/>
    </row>
    <row r="6" spans="3:16" x14ac:dyDescent="0.25">
      <c r="C6" s="5"/>
      <c r="D6" s="4"/>
      <c r="E6" s="4"/>
      <c r="F6" s="4"/>
      <c r="G6" s="4"/>
      <c r="H6" s="4"/>
      <c r="I6" s="4"/>
      <c r="J6" s="4"/>
      <c r="K6" s="35"/>
    </row>
    <row r="7" spans="3:16" x14ac:dyDescent="0.25">
      <c r="C7" s="8">
        <v>7.1</v>
      </c>
      <c r="D7" s="11">
        <v>684.48009999999999</v>
      </c>
      <c r="E7" s="11">
        <v>684.48101299999996</v>
      </c>
      <c r="F7" s="8" t="s">
        <v>9</v>
      </c>
      <c r="G7" s="8" t="s">
        <v>7</v>
      </c>
      <c r="H7" s="8">
        <v>28</v>
      </c>
      <c r="I7" s="8">
        <v>0</v>
      </c>
      <c r="J7" s="8" t="str">
        <f>CONCATENATE("C",H7,":",I7," ",G7,"-DAG")</f>
        <v>C28:0 PG-DAG</v>
      </c>
      <c r="K7" s="25">
        <v>15197</v>
      </c>
      <c r="M7" s="17">
        <f>calibration!D49</f>
        <v>0.15735450728461367</v>
      </c>
      <c r="N7" s="20">
        <f>K7/M7</f>
        <v>96578.104194451516</v>
      </c>
      <c r="O7" s="27">
        <f>N7/$N$63</f>
        <v>8.9446402586194993E-4</v>
      </c>
    </row>
    <row r="8" spans="3:16" x14ac:dyDescent="0.25">
      <c r="C8" s="6">
        <v>7.8</v>
      </c>
      <c r="D8" s="11">
        <v>698.49670000000003</v>
      </c>
      <c r="E8" s="11">
        <v>698.49666300000001</v>
      </c>
      <c r="F8" s="8" t="s">
        <v>9</v>
      </c>
      <c r="G8" s="8" t="s">
        <v>7</v>
      </c>
      <c r="H8" s="8">
        <v>29</v>
      </c>
      <c r="I8" s="8">
        <v>0</v>
      </c>
      <c r="J8" s="8" t="str">
        <f t="shared" ref="J8:J13" si="0">CONCATENATE("C",H8,":",I8," ",G8,"-DAG")</f>
        <v>C29:0 PG-DAG</v>
      </c>
      <c r="K8" s="25">
        <v>106955</v>
      </c>
      <c r="M8" s="18">
        <f t="shared" ref="M8:M13" si="1">M7</f>
        <v>0.15735450728461367</v>
      </c>
      <c r="N8" s="20">
        <f t="shared" ref="N8:N62" si="2">K8/M8</f>
        <v>679707.2536762231</v>
      </c>
      <c r="O8" s="27">
        <f t="shared" ref="O8:O13" si="3">N8/$N$63</f>
        <v>6.2951503511262004E-3</v>
      </c>
    </row>
    <row r="9" spans="3:16" x14ac:dyDescent="0.25">
      <c r="C9" s="6">
        <v>8.5</v>
      </c>
      <c r="D9" s="7">
        <v>712.5127</v>
      </c>
      <c r="E9" s="7">
        <v>712.51231299999995</v>
      </c>
      <c r="F9" s="6" t="s">
        <v>9</v>
      </c>
      <c r="G9" s="8" t="s">
        <v>7</v>
      </c>
      <c r="H9" s="6">
        <v>30</v>
      </c>
      <c r="I9" s="8">
        <v>0</v>
      </c>
      <c r="J9" s="8" t="str">
        <f t="shared" si="0"/>
        <v>C30:0 PG-DAG</v>
      </c>
      <c r="K9" s="25">
        <v>1760430</v>
      </c>
      <c r="M9" s="18">
        <f t="shared" si="1"/>
        <v>0.15735450728461367</v>
      </c>
      <c r="N9" s="20">
        <f t="shared" si="2"/>
        <v>11187668.090217695</v>
      </c>
      <c r="O9" s="27">
        <f t="shared" si="3"/>
        <v>0.10361527308338177</v>
      </c>
    </row>
    <row r="10" spans="3:16" x14ac:dyDescent="0.25">
      <c r="C10" s="6">
        <v>9.1999999999999993</v>
      </c>
      <c r="D10" s="7">
        <v>726.52880000000005</v>
      </c>
      <c r="E10" s="7">
        <v>726.527963</v>
      </c>
      <c r="F10" s="6" t="s">
        <v>9</v>
      </c>
      <c r="G10" s="8" t="s">
        <v>7</v>
      </c>
      <c r="H10" s="6">
        <v>31</v>
      </c>
      <c r="I10" s="8">
        <v>0</v>
      </c>
      <c r="J10" s="8" t="str">
        <f t="shared" si="0"/>
        <v>C31:0 PG-DAG</v>
      </c>
      <c r="K10" s="25">
        <v>1543868</v>
      </c>
      <c r="M10" s="18">
        <f t="shared" si="1"/>
        <v>0.15735450728461367</v>
      </c>
      <c r="N10" s="20">
        <f t="shared" si="2"/>
        <v>9811399.9188313149</v>
      </c>
      <c r="O10" s="27">
        <f t="shared" si="3"/>
        <v>9.0868881139661586E-2</v>
      </c>
    </row>
    <row r="11" spans="3:16" x14ac:dyDescent="0.25">
      <c r="C11" s="6">
        <v>9.8000000000000007</v>
      </c>
      <c r="D11" s="7">
        <v>740.54390000000001</v>
      </c>
      <c r="E11" s="7">
        <v>740.54361299999994</v>
      </c>
      <c r="F11" s="6" t="s">
        <v>9</v>
      </c>
      <c r="G11" s="8" t="s">
        <v>7</v>
      </c>
      <c r="H11" s="6">
        <v>32</v>
      </c>
      <c r="I11" s="8">
        <v>0</v>
      </c>
      <c r="J11" s="8" t="str">
        <f t="shared" si="0"/>
        <v>C32:0 PG-DAG</v>
      </c>
      <c r="K11" s="25">
        <v>3347424</v>
      </c>
      <c r="M11" s="18">
        <f t="shared" si="1"/>
        <v>0.15735450728461367</v>
      </c>
      <c r="N11" s="20">
        <f t="shared" si="2"/>
        <v>21273137.056985438</v>
      </c>
      <c r="O11" s="27">
        <f t="shared" si="3"/>
        <v>0.19702246149285466</v>
      </c>
    </row>
    <row r="12" spans="3:16" x14ac:dyDescent="0.25">
      <c r="C12" s="6">
        <v>10.5</v>
      </c>
      <c r="D12" s="7">
        <v>754.55889999999999</v>
      </c>
      <c r="E12" s="7">
        <v>754.55926299999999</v>
      </c>
      <c r="F12" s="6" t="s">
        <v>9</v>
      </c>
      <c r="G12" s="8" t="s">
        <v>7</v>
      </c>
      <c r="H12" s="6">
        <v>33</v>
      </c>
      <c r="I12" s="8">
        <v>0</v>
      </c>
      <c r="J12" s="8" t="str">
        <f t="shared" si="0"/>
        <v>C33:0 PG-DAG</v>
      </c>
      <c r="K12" s="25">
        <v>68063</v>
      </c>
      <c r="M12" s="18">
        <f t="shared" si="1"/>
        <v>0.15735450728461367</v>
      </c>
      <c r="N12" s="20">
        <f t="shared" si="2"/>
        <v>432545.60148627713</v>
      </c>
      <c r="O12" s="27">
        <f t="shared" si="3"/>
        <v>4.0060475746688095E-3</v>
      </c>
    </row>
    <row r="13" spans="3:16" x14ac:dyDescent="0.25">
      <c r="C13" s="6">
        <v>11.2</v>
      </c>
      <c r="D13" s="7">
        <v>768.57449999999994</v>
      </c>
      <c r="E13" s="7">
        <v>768.57491299999992</v>
      </c>
      <c r="F13" s="6" t="s">
        <v>9</v>
      </c>
      <c r="G13" s="8" t="s">
        <v>7</v>
      </c>
      <c r="H13" s="6">
        <v>34</v>
      </c>
      <c r="I13" s="8">
        <v>0</v>
      </c>
      <c r="J13" s="8" t="str">
        <f t="shared" si="0"/>
        <v>C34:0 PG-DAG</v>
      </c>
      <c r="K13" s="25">
        <v>24985</v>
      </c>
      <c r="M13" s="18">
        <f t="shared" si="1"/>
        <v>0.15735450728461367</v>
      </c>
      <c r="N13" s="20">
        <f t="shared" si="2"/>
        <v>158781.5972427697</v>
      </c>
      <c r="O13" s="27">
        <f t="shared" si="3"/>
        <v>1.470565485698547E-3</v>
      </c>
      <c r="P13" s="31">
        <f>SUM(O7:O13)</f>
        <v>0.40417284315325352</v>
      </c>
    </row>
    <row r="14" spans="3:16" x14ac:dyDescent="0.25">
      <c r="C14" s="6"/>
      <c r="D14" s="6"/>
      <c r="E14" s="6"/>
      <c r="F14" s="6"/>
      <c r="G14" s="6"/>
      <c r="H14" s="6"/>
      <c r="I14" s="6"/>
      <c r="J14" s="6"/>
      <c r="K14" s="26"/>
      <c r="N14" s="20"/>
    </row>
    <row r="15" spans="3:16" x14ac:dyDescent="0.25">
      <c r="C15" s="6"/>
      <c r="D15" s="6"/>
      <c r="E15" s="6"/>
      <c r="F15" s="6"/>
      <c r="G15" s="6"/>
      <c r="H15" s="6"/>
      <c r="I15" s="6"/>
      <c r="J15" s="6"/>
      <c r="K15" s="26"/>
      <c r="N15" s="20"/>
    </row>
    <row r="16" spans="3:16" x14ac:dyDescent="0.25">
      <c r="C16" s="6">
        <v>8.1999999999999993</v>
      </c>
      <c r="D16" s="6"/>
      <c r="E16" s="7">
        <v>622.44423300000005</v>
      </c>
      <c r="F16" s="6" t="s">
        <v>14</v>
      </c>
      <c r="G16" s="6" t="s">
        <v>13</v>
      </c>
      <c r="H16" s="6">
        <v>27</v>
      </c>
      <c r="I16" s="6">
        <v>0</v>
      </c>
      <c r="J16" s="8" t="str">
        <f t="shared" ref="J16:J20" si="4">CONCATENATE("C",H16,":",I16," ",G16,"-DAG")</f>
        <v>C27:0 PE-DAG</v>
      </c>
      <c r="K16" s="25">
        <v>3424</v>
      </c>
      <c r="M16" s="17">
        <f>calibration!E49</f>
        <v>0.29405210859757541</v>
      </c>
      <c r="N16" s="20">
        <f t="shared" si="2"/>
        <v>11644.194684847202</v>
      </c>
      <c r="O16" s="27">
        <f t="shared" ref="O16:O23" si="5">N16/$N$63</f>
        <v>1.0784342209449909E-4</v>
      </c>
    </row>
    <row r="17" spans="2:16" x14ac:dyDescent="0.25">
      <c r="C17" s="6">
        <v>8.6999999999999993</v>
      </c>
      <c r="D17" s="6">
        <v>636.46010000000001</v>
      </c>
      <c r="E17" s="7">
        <v>636.45988299999999</v>
      </c>
      <c r="F17" s="6" t="s">
        <v>14</v>
      </c>
      <c r="G17" s="6" t="s">
        <v>13</v>
      </c>
      <c r="H17" s="6">
        <v>28</v>
      </c>
      <c r="I17" s="6">
        <v>0</v>
      </c>
      <c r="J17" s="8" t="str">
        <f t="shared" si="4"/>
        <v>C28:0 PE-DAG</v>
      </c>
      <c r="K17" s="25">
        <v>11830</v>
      </c>
      <c r="M17" s="18">
        <f t="shared" ref="M17:M23" si="6">M16</f>
        <v>0.29405210859757541</v>
      </c>
      <c r="N17" s="20">
        <f t="shared" si="2"/>
        <v>40230.964696770563</v>
      </c>
      <c r="O17" s="27">
        <f t="shared" si="5"/>
        <v>3.7260154304261811E-4</v>
      </c>
    </row>
    <row r="18" spans="2:16" x14ac:dyDescent="0.25">
      <c r="C18" s="9">
        <v>9.5</v>
      </c>
      <c r="D18" s="9">
        <v>650.47519999999997</v>
      </c>
      <c r="E18" s="10">
        <v>650.47553300000004</v>
      </c>
      <c r="F18" s="9" t="s">
        <v>14</v>
      </c>
      <c r="G18" s="9" t="s">
        <v>13</v>
      </c>
      <c r="H18" s="9">
        <v>29</v>
      </c>
      <c r="I18" s="9">
        <v>0</v>
      </c>
      <c r="J18" s="8" t="str">
        <f t="shared" si="4"/>
        <v>C29:0 PE-DAG</v>
      </c>
      <c r="K18" s="25">
        <v>67673</v>
      </c>
      <c r="M18" s="18">
        <f t="shared" si="6"/>
        <v>0.29405210859757541</v>
      </c>
      <c r="N18" s="20">
        <f t="shared" si="2"/>
        <v>230139.48215761236</v>
      </c>
      <c r="O18" s="27">
        <f t="shared" si="5"/>
        <v>2.1314509063671255E-3</v>
      </c>
    </row>
    <row r="19" spans="2:16" x14ac:dyDescent="0.25">
      <c r="C19" s="6">
        <v>10.199999999999999</v>
      </c>
      <c r="D19" s="9">
        <v>664.49180000000001</v>
      </c>
      <c r="E19" s="10">
        <v>664.49118299999998</v>
      </c>
      <c r="F19" s="9" t="s">
        <v>14</v>
      </c>
      <c r="G19" s="9" t="s">
        <v>13</v>
      </c>
      <c r="H19" s="9">
        <v>30</v>
      </c>
      <c r="I19" s="9">
        <v>0</v>
      </c>
      <c r="J19" s="8" t="str">
        <f t="shared" si="4"/>
        <v>C30:0 PE-DAG</v>
      </c>
      <c r="K19" s="25">
        <v>578228</v>
      </c>
      <c r="M19" s="18">
        <f t="shared" si="6"/>
        <v>0.29405210859757541</v>
      </c>
      <c r="N19" s="20">
        <f t="shared" si="2"/>
        <v>1966413.3774035713</v>
      </c>
      <c r="O19" s="27">
        <f t="shared" si="5"/>
        <v>1.8212057906208536E-2</v>
      </c>
    </row>
    <row r="20" spans="2:16" x14ac:dyDescent="0.25">
      <c r="C20" s="6">
        <v>9.3000000000000007</v>
      </c>
      <c r="D20" s="6">
        <v>662.47559999999999</v>
      </c>
      <c r="E20" s="7">
        <v>662.47553300000004</v>
      </c>
      <c r="F20" s="6" t="s">
        <v>14</v>
      </c>
      <c r="G20" s="6" t="s">
        <v>13</v>
      </c>
      <c r="H20" s="6">
        <v>30</v>
      </c>
      <c r="I20" s="6">
        <v>1</v>
      </c>
      <c r="J20" s="8" t="str">
        <f t="shared" si="4"/>
        <v>C30:1 PE-DAG</v>
      </c>
      <c r="K20" s="25">
        <v>10301</v>
      </c>
      <c r="M20" s="18">
        <f t="shared" si="6"/>
        <v>0.29405210859757541</v>
      </c>
      <c r="N20" s="20">
        <f t="shared" si="2"/>
        <v>35031.20603055229</v>
      </c>
      <c r="O20" s="27">
        <f t="shared" si="5"/>
        <v>3.2444365975333974E-4</v>
      </c>
    </row>
    <row r="21" spans="2:16" x14ac:dyDescent="0.25">
      <c r="C21" s="9">
        <v>11</v>
      </c>
      <c r="D21" s="9">
        <v>678.50789999999995</v>
      </c>
      <c r="E21" s="10">
        <v>678.50683300000003</v>
      </c>
      <c r="F21" s="9" t="s">
        <v>14</v>
      </c>
      <c r="G21" s="9" t="s">
        <v>13</v>
      </c>
      <c r="H21" s="9">
        <v>31</v>
      </c>
      <c r="I21" s="9">
        <v>0</v>
      </c>
      <c r="J21" s="8" t="str">
        <f t="shared" ref="J21:J23" si="7">CONCATENATE("C",H21,":",I21," ",G21,"-DAG")</f>
        <v>C31:0 PE-DAG</v>
      </c>
      <c r="K21" s="25">
        <v>649199</v>
      </c>
      <c r="M21" s="18">
        <f t="shared" si="6"/>
        <v>0.29405210859757541</v>
      </c>
      <c r="N21" s="20">
        <f t="shared" si="2"/>
        <v>2207768.5587640535</v>
      </c>
      <c r="O21" s="27">
        <f t="shared" si="5"/>
        <v>2.0447383697525329E-2</v>
      </c>
    </row>
    <row r="22" spans="2:16" x14ac:dyDescent="0.25">
      <c r="C22" s="6">
        <v>10</v>
      </c>
      <c r="D22" s="6">
        <v>676.49059999999997</v>
      </c>
      <c r="E22" s="7">
        <v>676.49118299999998</v>
      </c>
      <c r="F22" s="6" t="s">
        <v>14</v>
      </c>
      <c r="G22" s="6" t="s">
        <v>13</v>
      </c>
      <c r="H22" s="6">
        <v>31</v>
      </c>
      <c r="I22" s="6">
        <v>1</v>
      </c>
      <c r="J22" s="8" t="str">
        <f t="shared" si="7"/>
        <v>C31:1 PE-DAG</v>
      </c>
      <c r="K22" s="25">
        <v>103771</v>
      </c>
      <c r="M22" s="18">
        <f t="shared" si="6"/>
        <v>0.29405210859757541</v>
      </c>
      <c r="N22" s="20">
        <f t="shared" si="2"/>
        <v>352900.03698635485</v>
      </c>
      <c r="O22" s="27">
        <f t="shared" si="5"/>
        <v>3.2684053020351242E-3</v>
      </c>
    </row>
    <row r="23" spans="2:16" x14ac:dyDescent="0.25">
      <c r="C23" s="6">
        <v>11.7</v>
      </c>
      <c r="D23" s="6">
        <v>692.52279999999996</v>
      </c>
      <c r="E23" s="7">
        <v>692.52248299999997</v>
      </c>
      <c r="F23" s="6" t="s">
        <v>14</v>
      </c>
      <c r="G23" s="6" t="s">
        <v>13</v>
      </c>
      <c r="H23" s="6">
        <v>32</v>
      </c>
      <c r="I23" s="6">
        <v>0</v>
      </c>
      <c r="J23" s="8" t="str">
        <f t="shared" si="7"/>
        <v>C32:0 PE-DAG</v>
      </c>
      <c r="K23" s="25">
        <v>1092108</v>
      </c>
      <c r="M23" s="18">
        <f t="shared" si="6"/>
        <v>0.29405210859757541</v>
      </c>
      <c r="N23" s="20">
        <f t="shared" si="2"/>
        <v>3713994.7923128237</v>
      </c>
      <c r="O23" s="27">
        <f t="shared" si="5"/>
        <v>3.4397390191816361E-2</v>
      </c>
      <c r="P23" s="31">
        <f>SUM(O16:O23)</f>
        <v>7.9261576628842922E-2</v>
      </c>
    </row>
    <row r="24" spans="2:16" s="6" customFormat="1" x14ac:dyDescent="0.25">
      <c r="C24" s="9"/>
      <c r="D24" s="9"/>
      <c r="E24" s="10"/>
      <c r="F24" s="9"/>
      <c r="G24" s="9"/>
      <c r="H24" s="9"/>
      <c r="I24" s="9"/>
      <c r="J24" s="8"/>
      <c r="K24" s="26"/>
      <c r="N24" s="20"/>
    </row>
    <row r="25" spans="2:16" s="6" customFormat="1" x14ac:dyDescent="0.25">
      <c r="B25"/>
      <c r="C25" s="6">
        <v>6.2</v>
      </c>
      <c r="E25" s="12">
        <v>594.41290000000004</v>
      </c>
      <c r="F25" s="9" t="s">
        <v>14</v>
      </c>
      <c r="G25" s="9" t="s">
        <v>15</v>
      </c>
      <c r="H25" s="9">
        <v>24</v>
      </c>
      <c r="I25" s="9">
        <v>0</v>
      </c>
      <c r="J25" s="8" t="str">
        <f t="shared" ref="J25:J56" si="8">CONCATENATE("C",H25,":",I25," ",G25,"-DAG")</f>
        <v>C24:0 PME-DAG</v>
      </c>
      <c r="K25" s="25">
        <v>3804</v>
      </c>
      <c r="M25" s="18">
        <f>calibration!F49</f>
        <v>0.94481966219427638</v>
      </c>
      <c r="N25" s="20">
        <f t="shared" si="2"/>
        <v>4026.1651532160972</v>
      </c>
      <c r="O25" s="27">
        <f t="shared" ref="O25:O36" si="9">N25/$N$63</f>
        <v>3.7288575104766448E-5</v>
      </c>
    </row>
    <row r="26" spans="2:16" s="6" customFormat="1" x14ac:dyDescent="0.25">
      <c r="B26"/>
      <c r="C26" s="6">
        <v>6.9</v>
      </c>
      <c r="E26" s="12">
        <v>608.42859999999996</v>
      </c>
      <c r="F26" s="9" t="s">
        <v>14</v>
      </c>
      <c r="G26" s="9" t="s">
        <v>15</v>
      </c>
      <c r="H26" s="9">
        <v>25</v>
      </c>
      <c r="I26" s="9">
        <v>0</v>
      </c>
      <c r="J26" s="8" t="str">
        <f t="shared" si="8"/>
        <v>C25:0 PME-DAG</v>
      </c>
      <c r="K26" s="25">
        <v>85461</v>
      </c>
      <c r="M26" s="18">
        <f t="shared" ref="M26:M36" si="10">M25</f>
        <v>0.94481966219427638</v>
      </c>
      <c r="N26" s="20">
        <f t="shared" si="2"/>
        <v>90452.181955573309</v>
      </c>
      <c r="O26" s="27">
        <f t="shared" si="9"/>
        <v>8.3772842193176799E-4</v>
      </c>
    </row>
    <row r="27" spans="2:16" s="6" customFormat="1" x14ac:dyDescent="0.25">
      <c r="B27"/>
      <c r="C27" s="6">
        <v>7.6</v>
      </c>
      <c r="E27" s="12">
        <v>622.44420000000002</v>
      </c>
      <c r="F27" s="9" t="s">
        <v>14</v>
      </c>
      <c r="G27" s="9" t="s">
        <v>15</v>
      </c>
      <c r="H27" s="9">
        <v>26</v>
      </c>
      <c r="I27" s="9">
        <v>0</v>
      </c>
      <c r="J27" s="8" t="str">
        <f t="shared" si="8"/>
        <v>C26:0 PME-DAG</v>
      </c>
      <c r="K27" s="25">
        <v>18858</v>
      </c>
      <c r="M27" s="18">
        <f t="shared" si="10"/>
        <v>0.94481966219427638</v>
      </c>
      <c r="N27" s="20">
        <f t="shared" si="2"/>
        <v>19959.364474066551</v>
      </c>
      <c r="O27" s="27">
        <f t="shared" si="9"/>
        <v>1.8485487626858195E-4</v>
      </c>
    </row>
    <row r="28" spans="2:16" s="6" customFormat="1" x14ac:dyDescent="0.25">
      <c r="B28"/>
      <c r="C28" s="6">
        <v>8.3000000000000007</v>
      </c>
      <c r="E28" s="12">
        <v>636.45989999999995</v>
      </c>
      <c r="F28" s="9" t="s">
        <v>14</v>
      </c>
      <c r="G28" s="9" t="s">
        <v>15</v>
      </c>
      <c r="H28" s="9">
        <v>27</v>
      </c>
      <c r="I28" s="9">
        <v>0</v>
      </c>
      <c r="J28" s="8" t="str">
        <f t="shared" si="8"/>
        <v>C27:0 PME-DAG</v>
      </c>
      <c r="K28" s="25">
        <v>38661</v>
      </c>
      <c r="M28" s="18">
        <f t="shared" si="10"/>
        <v>0.94481966219427638</v>
      </c>
      <c r="N28" s="20">
        <f t="shared" si="2"/>
        <v>40918.919818214388</v>
      </c>
      <c r="O28" s="27">
        <f t="shared" si="9"/>
        <v>3.7897308152612396E-4</v>
      </c>
    </row>
    <row r="29" spans="2:16" s="6" customFormat="1" x14ac:dyDescent="0.25">
      <c r="B29"/>
      <c r="C29" s="6">
        <v>8.8000000000000007</v>
      </c>
      <c r="E29" s="12">
        <v>650.47550000000001</v>
      </c>
      <c r="F29" s="9" t="s">
        <v>14</v>
      </c>
      <c r="G29" s="9" t="s">
        <v>15</v>
      </c>
      <c r="H29" s="9">
        <v>28</v>
      </c>
      <c r="I29" s="9">
        <v>0</v>
      </c>
      <c r="J29" s="8" t="str">
        <f t="shared" si="8"/>
        <v>C28:0 PME-DAG</v>
      </c>
      <c r="K29" s="25">
        <v>180792</v>
      </c>
      <c r="M29" s="18">
        <f t="shared" si="10"/>
        <v>0.94481966219427638</v>
      </c>
      <c r="N29" s="20">
        <f t="shared" si="2"/>
        <v>191350.80188755118</v>
      </c>
      <c r="O29" s="27">
        <f t="shared" si="9"/>
        <v>1.7722071688593417E-3</v>
      </c>
    </row>
    <row r="30" spans="2:16" s="6" customFormat="1" x14ac:dyDescent="0.25">
      <c r="B30"/>
      <c r="C30" s="6">
        <v>9.6</v>
      </c>
      <c r="E30" s="12">
        <v>664.49120000000005</v>
      </c>
      <c r="F30" s="9" t="s">
        <v>14</v>
      </c>
      <c r="G30" s="9" t="s">
        <v>15</v>
      </c>
      <c r="H30" s="9">
        <v>29</v>
      </c>
      <c r="I30" s="9">
        <v>0</v>
      </c>
      <c r="J30" s="8" t="str">
        <f t="shared" si="8"/>
        <v>C29:0 PME-DAG</v>
      </c>
      <c r="K30" s="25">
        <v>1152375</v>
      </c>
      <c r="M30" s="18">
        <f t="shared" si="10"/>
        <v>0.94481966219427638</v>
      </c>
      <c r="N30" s="20">
        <f t="shared" si="2"/>
        <v>1219677.1999046793</v>
      </c>
      <c r="O30" s="27">
        <f t="shared" si="9"/>
        <v>1.1296115072648591E-2</v>
      </c>
    </row>
    <row r="31" spans="2:16" s="6" customFormat="1" x14ac:dyDescent="0.25">
      <c r="B31"/>
      <c r="C31" s="6">
        <v>10.3</v>
      </c>
      <c r="E31" s="12">
        <v>678.5068</v>
      </c>
      <c r="F31" s="9" t="s">
        <v>14</v>
      </c>
      <c r="G31" s="9" t="s">
        <v>15</v>
      </c>
      <c r="H31" s="9">
        <v>30</v>
      </c>
      <c r="I31" s="9">
        <v>0</v>
      </c>
      <c r="J31" s="8" t="str">
        <f t="shared" si="8"/>
        <v>C30:0 PME-DAG</v>
      </c>
      <c r="K31" s="25">
        <v>7703429</v>
      </c>
      <c r="M31" s="18">
        <f t="shared" si="10"/>
        <v>0.94481966219427638</v>
      </c>
      <c r="N31" s="20">
        <f t="shared" si="2"/>
        <v>8153332.6498618107</v>
      </c>
      <c r="O31" s="27">
        <f t="shared" si="9"/>
        <v>7.551258959798525E-2</v>
      </c>
    </row>
    <row r="32" spans="2:16" s="6" customFormat="1" x14ac:dyDescent="0.25">
      <c r="B32"/>
      <c r="C32" s="6">
        <v>11.1</v>
      </c>
      <c r="E32" s="12">
        <v>692.52250000000004</v>
      </c>
      <c r="F32" s="9" t="s">
        <v>14</v>
      </c>
      <c r="G32" s="9" t="s">
        <v>15</v>
      </c>
      <c r="H32" s="9">
        <v>31</v>
      </c>
      <c r="I32" s="9">
        <v>0</v>
      </c>
      <c r="J32" s="8" t="str">
        <f t="shared" si="8"/>
        <v>C31:0 PME-DAG</v>
      </c>
      <c r="K32" s="25">
        <v>10577371</v>
      </c>
      <c r="M32" s="18">
        <f t="shared" si="10"/>
        <v>0.94481966219427638</v>
      </c>
      <c r="N32" s="20">
        <f t="shared" si="2"/>
        <v>11195121.591177315</v>
      </c>
      <c r="O32" s="27">
        <f t="shared" si="9"/>
        <v>0.10368430413892708</v>
      </c>
    </row>
    <row r="33" spans="2:16" s="6" customFormat="1" x14ac:dyDescent="0.25">
      <c r="B33"/>
      <c r="C33" s="6">
        <v>11.8</v>
      </c>
      <c r="E33" s="12">
        <v>706.53809999999999</v>
      </c>
      <c r="F33" s="9" t="s">
        <v>14</v>
      </c>
      <c r="G33" s="9" t="s">
        <v>15</v>
      </c>
      <c r="H33" s="9">
        <v>32</v>
      </c>
      <c r="I33" s="9">
        <v>0</v>
      </c>
      <c r="J33" s="8" t="str">
        <f t="shared" si="8"/>
        <v>C32:0 PME-DAG</v>
      </c>
      <c r="K33" s="25">
        <v>12988977</v>
      </c>
      <c r="M33" s="18">
        <f t="shared" si="10"/>
        <v>0.94481966219427638</v>
      </c>
      <c r="N33" s="20">
        <f t="shared" si="2"/>
        <v>13747572.705921493</v>
      </c>
      <c r="O33" s="27">
        <f t="shared" si="9"/>
        <v>0.12732398643495899</v>
      </c>
    </row>
    <row r="34" spans="2:16" s="6" customFormat="1" x14ac:dyDescent="0.25">
      <c r="B34"/>
      <c r="C34" s="9">
        <v>12.6</v>
      </c>
      <c r="E34" s="12">
        <v>720.55380000000002</v>
      </c>
      <c r="F34" s="9" t="s">
        <v>14</v>
      </c>
      <c r="G34" s="9" t="s">
        <v>15</v>
      </c>
      <c r="H34" s="9">
        <v>33</v>
      </c>
      <c r="I34" s="9">
        <v>0</v>
      </c>
      <c r="J34" s="8" t="str">
        <f t="shared" si="8"/>
        <v>C33:0 PME-DAG</v>
      </c>
      <c r="K34" s="36">
        <v>618214</v>
      </c>
      <c r="M34" s="18">
        <f t="shared" si="10"/>
        <v>0.94481966219427638</v>
      </c>
      <c r="N34" s="20">
        <f t="shared" si="2"/>
        <v>654319.57519199164</v>
      </c>
      <c r="O34" s="27">
        <f t="shared" si="9"/>
        <v>6.0600208122550169E-3</v>
      </c>
    </row>
    <row r="35" spans="2:16" s="6" customFormat="1" x14ac:dyDescent="0.25">
      <c r="B35"/>
      <c r="C35" s="6">
        <v>13.2</v>
      </c>
      <c r="E35" s="12">
        <v>734.56939999999997</v>
      </c>
      <c r="F35" s="9" t="s">
        <v>14</v>
      </c>
      <c r="G35" s="9" t="s">
        <v>15</v>
      </c>
      <c r="H35" s="9">
        <v>34</v>
      </c>
      <c r="I35" s="9">
        <v>0</v>
      </c>
      <c r="J35" s="8" t="str">
        <f t="shared" si="8"/>
        <v>C34:0 PME-DAG</v>
      </c>
      <c r="K35" s="25">
        <v>154105</v>
      </c>
      <c r="M35" s="18">
        <f t="shared" si="10"/>
        <v>0.94481966219427638</v>
      </c>
      <c r="N35" s="20">
        <f t="shared" si="2"/>
        <v>163105.20003584822</v>
      </c>
      <c r="O35" s="27">
        <f t="shared" si="9"/>
        <v>1.5106087977182002E-3</v>
      </c>
    </row>
    <row r="36" spans="2:16" s="6" customFormat="1" x14ac:dyDescent="0.25">
      <c r="B36"/>
      <c r="C36" s="6">
        <v>14.1</v>
      </c>
      <c r="E36" s="12">
        <v>748.58510000000001</v>
      </c>
      <c r="F36" s="9" t="s">
        <v>14</v>
      </c>
      <c r="G36" s="9" t="s">
        <v>15</v>
      </c>
      <c r="H36" s="9">
        <v>35</v>
      </c>
      <c r="I36" s="9">
        <v>0</v>
      </c>
      <c r="J36" s="8" t="str">
        <f t="shared" si="8"/>
        <v>C35:0 PME-DAG</v>
      </c>
      <c r="K36" s="25">
        <v>12823</v>
      </c>
      <c r="M36" s="18">
        <f t="shared" si="10"/>
        <v>0.94481966219427638</v>
      </c>
      <c r="N36" s="20">
        <f t="shared" si="2"/>
        <v>13571.90214502892</v>
      </c>
      <c r="O36" s="27">
        <f t="shared" si="9"/>
        <v>1.2569700277823874E-4</v>
      </c>
      <c r="P36" s="32">
        <f>SUM(O25:O36)</f>
        <v>0.32872437398096194</v>
      </c>
    </row>
    <row r="37" spans="2:16" s="6" customFormat="1" ht="14.25" customHeight="1" x14ac:dyDescent="0.25">
      <c r="B37"/>
      <c r="E37" s="12"/>
      <c r="F37" s="9"/>
      <c r="G37" s="9"/>
      <c r="H37" s="9"/>
      <c r="I37" s="9"/>
      <c r="J37" s="8"/>
      <c r="K37" s="25"/>
      <c r="N37" s="20"/>
    </row>
    <row r="38" spans="2:16" s="6" customFormat="1" x14ac:dyDescent="0.25">
      <c r="B38"/>
      <c r="C38" s="6">
        <v>9.9</v>
      </c>
      <c r="E38" s="12">
        <v>730.53809999999999</v>
      </c>
      <c r="F38" s="9" t="s">
        <v>14</v>
      </c>
      <c r="G38" s="9" t="s">
        <v>16</v>
      </c>
      <c r="H38" s="9">
        <v>32</v>
      </c>
      <c r="I38" s="9">
        <v>2</v>
      </c>
      <c r="J38" s="8" t="str">
        <f t="shared" si="8"/>
        <v>C32:2 PC-DAG</v>
      </c>
      <c r="K38" s="25">
        <v>93355</v>
      </c>
      <c r="M38" s="18">
        <f>calibration!C49</f>
        <v>2.6198485254105885</v>
      </c>
      <c r="N38" s="20">
        <f t="shared" si="2"/>
        <v>35633.739544300253</v>
      </c>
      <c r="O38" s="27">
        <f t="shared" ref="O38:O43" si="11">N38/$N$63</f>
        <v>3.3002406078646245E-4</v>
      </c>
    </row>
    <row r="39" spans="2:16" s="6" customFormat="1" x14ac:dyDescent="0.25">
      <c r="B39"/>
      <c r="C39" s="6">
        <v>13</v>
      </c>
      <c r="E39" s="12">
        <v>762.60069999999996</v>
      </c>
      <c r="F39" s="9" t="s">
        <v>14</v>
      </c>
      <c r="G39" s="9" t="s">
        <v>16</v>
      </c>
      <c r="H39" s="9">
        <v>34</v>
      </c>
      <c r="I39" s="9">
        <v>0</v>
      </c>
      <c r="J39" s="8" t="str">
        <f t="shared" si="8"/>
        <v>C34:0 PC-DAG</v>
      </c>
      <c r="K39" s="25">
        <v>24522</v>
      </c>
      <c r="M39" s="18">
        <f t="shared" ref="M39:M43" si="12">M38</f>
        <v>2.6198485254105885</v>
      </c>
      <c r="N39" s="20">
        <f t="shared" si="2"/>
        <v>9360.0831354006841</v>
      </c>
      <c r="O39" s="27">
        <f t="shared" si="11"/>
        <v>8.6688983113980314E-5</v>
      </c>
    </row>
    <row r="40" spans="2:16" s="6" customFormat="1" x14ac:dyDescent="0.25">
      <c r="B40"/>
      <c r="C40" s="6">
        <v>12.6</v>
      </c>
      <c r="E40" s="12">
        <v>760.58510000000001</v>
      </c>
      <c r="F40" s="9" t="s">
        <v>14</v>
      </c>
      <c r="G40" s="9" t="s">
        <v>16</v>
      </c>
      <c r="H40" s="9">
        <v>34</v>
      </c>
      <c r="I40" s="9">
        <v>1</v>
      </c>
      <c r="J40" s="8" t="str">
        <f t="shared" si="8"/>
        <v>C34:1 PC-DAG</v>
      </c>
      <c r="K40" s="25">
        <v>23393</v>
      </c>
      <c r="M40" s="18">
        <f t="shared" si="12"/>
        <v>2.6198485254105885</v>
      </c>
      <c r="N40" s="20">
        <f t="shared" si="2"/>
        <v>8929.1421901324611</v>
      </c>
      <c r="O40" s="27">
        <f t="shared" si="11"/>
        <v>8.2697797161134559E-5</v>
      </c>
    </row>
    <row r="41" spans="2:16" s="6" customFormat="1" x14ac:dyDescent="0.25">
      <c r="B41"/>
      <c r="C41" s="6">
        <v>11.4</v>
      </c>
      <c r="E41" s="12">
        <v>758.56939999999997</v>
      </c>
      <c r="F41" s="9" t="s">
        <v>14</v>
      </c>
      <c r="G41" s="9" t="s">
        <v>16</v>
      </c>
      <c r="H41" s="9">
        <v>34</v>
      </c>
      <c r="I41" s="9">
        <v>2</v>
      </c>
      <c r="J41" s="8" t="str">
        <f t="shared" si="8"/>
        <v>C34:2 PC-DAG</v>
      </c>
      <c r="K41" s="25">
        <v>57482</v>
      </c>
      <c r="M41" s="18">
        <f t="shared" si="12"/>
        <v>2.6198485254105885</v>
      </c>
      <c r="N41" s="20">
        <f t="shared" si="2"/>
        <v>21940.963167323305</v>
      </c>
      <c r="O41" s="27">
        <f t="shared" si="11"/>
        <v>2.0320757390742257E-4</v>
      </c>
    </row>
    <row r="42" spans="2:16" s="6" customFormat="1" x14ac:dyDescent="0.25">
      <c r="B42"/>
      <c r="C42" s="6">
        <v>13.9</v>
      </c>
      <c r="E42" s="12">
        <v>788.6164</v>
      </c>
      <c r="F42" s="9" t="s">
        <v>14</v>
      </c>
      <c r="G42" s="9" t="s">
        <v>16</v>
      </c>
      <c r="H42" s="9">
        <v>36</v>
      </c>
      <c r="I42" s="9">
        <v>1</v>
      </c>
      <c r="J42" s="8" t="str">
        <f t="shared" si="8"/>
        <v>C36:1 PC-DAG</v>
      </c>
      <c r="K42" s="25">
        <v>9001</v>
      </c>
      <c r="M42" s="18">
        <f t="shared" si="12"/>
        <v>2.6198485254105885</v>
      </c>
      <c r="N42" s="20">
        <f t="shared" si="2"/>
        <v>3435.6948169701313</v>
      </c>
      <c r="O42" s="27">
        <f t="shared" si="11"/>
        <v>3.1819897928755277E-5</v>
      </c>
    </row>
    <row r="43" spans="2:16" s="6" customFormat="1" x14ac:dyDescent="0.25">
      <c r="B43"/>
      <c r="C43" s="6">
        <v>12.8</v>
      </c>
      <c r="E43" s="12">
        <v>786.60069999999996</v>
      </c>
      <c r="F43" s="9" t="s">
        <v>14</v>
      </c>
      <c r="G43" s="9" t="s">
        <v>16</v>
      </c>
      <c r="H43" s="9">
        <v>36</v>
      </c>
      <c r="I43" s="9">
        <v>2</v>
      </c>
      <c r="J43" s="8" t="str">
        <f t="shared" si="8"/>
        <v>C36:2 PC-DAG</v>
      </c>
      <c r="K43" s="25">
        <v>10617</v>
      </c>
      <c r="M43" s="18">
        <f t="shared" si="12"/>
        <v>2.6198485254105885</v>
      </c>
      <c r="N43" s="20">
        <f t="shared" si="2"/>
        <v>4052.5243719333275</v>
      </c>
      <c r="O43" s="27">
        <f t="shared" si="11"/>
        <v>3.7532702622996859E-5</v>
      </c>
      <c r="P43" s="32">
        <f>SUM(O38:O43)</f>
        <v>7.7197101552075199E-4</v>
      </c>
    </row>
    <row r="44" spans="2:16" s="6" customFormat="1" x14ac:dyDescent="0.25">
      <c r="B44"/>
      <c r="E44" s="12"/>
      <c r="F44" s="9"/>
      <c r="G44" s="9"/>
      <c r="H44" s="9"/>
      <c r="I44" s="9"/>
      <c r="J44" s="8"/>
      <c r="K44" s="25"/>
      <c r="N44" s="20"/>
    </row>
    <row r="45" spans="2:16" s="6" customFormat="1" x14ac:dyDescent="0.25">
      <c r="B45"/>
      <c r="C45" s="6">
        <v>17.100000000000001</v>
      </c>
      <c r="E45" s="12">
        <v>1272.8965000000001</v>
      </c>
      <c r="F45" s="9" t="s">
        <v>9</v>
      </c>
      <c r="G45" s="9" t="s">
        <v>21</v>
      </c>
      <c r="H45" s="9">
        <v>57</v>
      </c>
      <c r="I45" s="9">
        <v>0</v>
      </c>
      <c r="J45" s="8" t="str">
        <f t="shared" si="8"/>
        <v>C57:0 DPG-DAG</v>
      </c>
      <c r="K45" s="25">
        <v>2490</v>
      </c>
      <c r="M45" s="18">
        <f>calibration!G49</f>
        <v>0.31830847774888371</v>
      </c>
      <c r="N45" s="20">
        <f t="shared" si="2"/>
        <v>7822.6003203231749</v>
      </c>
      <c r="O45" s="27">
        <f t="shared" ref="O45:O56" si="13">N45/$N$63</f>
        <v>7.2449491875894897E-5</v>
      </c>
    </row>
    <row r="46" spans="2:16" s="6" customFormat="1" x14ac:dyDescent="0.25">
      <c r="B46"/>
      <c r="C46" s="6">
        <v>17.399999999999999</v>
      </c>
      <c r="E46" s="12">
        <v>1286.9122</v>
      </c>
      <c r="F46" s="9" t="s">
        <v>9</v>
      </c>
      <c r="G46" s="9" t="s">
        <v>21</v>
      </c>
      <c r="H46" s="9">
        <v>58</v>
      </c>
      <c r="I46" s="9">
        <v>0</v>
      </c>
      <c r="J46" s="8" t="str">
        <f t="shared" si="8"/>
        <v>C58:0 DPG-DAG</v>
      </c>
      <c r="K46" s="25">
        <v>6338</v>
      </c>
      <c r="M46" s="18">
        <f>M45</f>
        <v>0.31830847774888371</v>
      </c>
      <c r="N46" s="20">
        <f t="shared" si="2"/>
        <v>19911.502341449112</v>
      </c>
      <c r="O46" s="27">
        <f t="shared" si="13"/>
        <v>1.84411598196555E-4</v>
      </c>
    </row>
    <row r="47" spans="2:16" s="6" customFormat="1" x14ac:dyDescent="0.25">
      <c r="B47"/>
      <c r="C47" s="6">
        <v>17.8</v>
      </c>
      <c r="E47" s="12">
        <v>1300.9277999999999</v>
      </c>
      <c r="F47" s="9" t="s">
        <v>9</v>
      </c>
      <c r="G47" s="9" t="s">
        <v>21</v>
      </c>
      <c r="H47" s="9">
        <v>59</v>
      </c>
      <c r="I47" s="9">
        <v>0</v>
      </c>
      <c r="J47" s="8" t="str">
        <f t="shared" si="8"/>
        <v>C59:0 DPG-DAG</v>
      </c>
      <c r="K47" s="25">
        <v>43455</v>
      </c>
      <c r="M47" s="18">
        <f t="shared" ref="M47:M56" si="14">M46</f>
        <v>0.31830847774888371</v>
      </c>
      <c r="N47" s="20">
        <f t="shared" si="2"/>
        <v>136518.51281913396</v>
      </c>
      <c r="O47" s="27">
        <f t="shared" si="13"/>
        <v>1.2643745660510092E-3</v>
      </c>
    </row>
    <row r="48" spans="2:16" s="6" customFormat="1" x14ac:dyDescent="0.25">
      <c r="B48"/>
      <c r="C48" s="6">
        <v>18.2</v>
      </c>
      <c r="E48" s="12">
        <v>1314.9435000000001</v>
      </c>
      <c r="F48" s="9" t="s">
        <v>9</v>
      </c>
      <c r="G48" s="9" t="s">
        <v>21</v>
      </c>
      <c r="H48" s="9">
        <v>60</v>
      </c>
      <c r="I48" s="9">
        <v>0</v>
      </c>
      <c r="J48" s="8" t="str">
        <f t="shared" si="8"/>
        <v>C60:0 DPG-DAG</v>
      </c>
      <c r="K48" s="25">
        <v>386866</v>
      </c>
      <c r="M48" s="18">
        <f t="shared" si="14"/>
        <v>0.31830847774888371</v>
      </c>
      <c r="N48" s="20">
        <f t="shared" si="2"/>
        <v>1215380.7612538736</v>
      </c>
      <c r="O48" s="27">
        <f t="shared" si="13"/>
        <v>1.1256323342995965E-2</v>
      </c>
    </row>
    <row r="49" spans="2:16" s="6" customFormat="1" x14ac:dyDescent="0.25">
      <c r="B49"/>
      <c r="C49" s="6">
        <v>18.600000000000001</v>
      </c>
      <c r="E49" s="12">
        <v>1328.9591</v>
      </c>
      <c r="F49" s="9" t="s">
        <v>9</v>
      </c>
      <c r="G49" s="9" t="s">
        <v>21</v>
      </c>
      <c r="H49" s="9">
        <v>61</v>
      </c>
      <c r="I49" s="9">
        <v>0</v>
      </c>
      <c r="J49" s="8" t="str">
        <f t="shared" si="8"/>
        <v>C61:0 DPG-DAG</v>
      </c>
      <c r="K49" s="25">
        <v>773427</v>
      </c>
      <c r="M49" s="18">
        <f t="shared" si="14"/>
        <v>0.31830847774888371</v>
      </c>
      <c r="N49" s="20">
        <f t="shared" si="2"/>
        <v>2429803.3325086716</v>
      </c>
      <c r="O49" s="27">
        <f t="shared" si="13"/>
        <v>2.2503772350641674E-2</v>
      </c>
    </row>
    <row r="50" spans="2:16" s="6" customFormat="1" x14ac:dyDescent="0.25">
      <c r="B50"/>
      <c r="C50" s="6">
        <v>18.100000000000001</v>
      </c>
      <c r="E50" s="12">
        <v>1326.9435000000001</v>
      </c>
      <c r="F50" s="9" t="s">
        <v>9</v>
      </c>
      <c r="G50" s="9" t="s">
        <v>21</v>
      </c>
      <c r="H50" s="9">
        <v>61</v>
      </c>
      <c r="I50" s="9">
        <v>1</v>
      </c>
      <c r="J50" s="8" t="str">
        <f t="shared" si="8"/>
        <v>C61:1 DPG-DAG</v>
      </c>
      <c r="K50" s="25">
        <v>7596</v>
      </c>
      <c r="M50" s="18">
        <f t="shared" si="14"/>
        <v>0.31830847774888371</v>
      </c>
      <c r="N50" s="20">
        <f t="shared" si="2"/>
        <v>23863.643386817203</v>
      </c>
      <c r="O50" s="27">
        <f t="shared" si="13"/>
        <v>2.2101459449369384E-4</v>
      </c>
    </row>
    <row r="51" spans="2:16" s="6" customFormat="1" x14ac:dyDescent="0.25">
      <c r="B51"/>
      <c r="C51" s="6">
        <v>18.899999999999999</v>
      </c>
      <c r="E51" s="12">
        <v>1342.9748</v>
      </c>
      <c r="F51" s="9" t="s">
        <v>9</v>
      </c>
      <c r="G51" s="9" t="s">
        <v>21</v>
      </c>
      <c r="H51" s="9">
        <v>62</v>
      </c>
      <c r="I51" s="9">
        <v>0</v>
      </c>
      <c r="J51" s="8" t="str">
        <f t="shared" si="8"/>
        <v>C62:0 DPG-DAG</v>
      </c>
      <c r="K51" s="25">
        <v>2358342</v>
      </c>
      <c r="M51" s="18">
        <f t="shared" si="14"/>
        <v>0.31830847774888371</v>
      </c>
      <c r="N51" s="20">
        <f t="shared" si="2"/>
        <v>7408982.6845910028</v>
      </c>
      <c r="O51" s="27">
        <f t="shared" si="13"/>
        <v>6.8618746815093071E-2</v>
      </c>
    </row>
    <row r="52" spans="2:16" s="6" customFormat="1" x14ac:dyDescent="0.25">
      <c r="B52"/>
      <c r="C52" s="6">
        <v>18.600000000000001</v>
      </c>
      <c r="E52" s="12">
        <v>1340.9591</v>
      </c>
      <c r="F52" s="9" t="s">
        <v>9</v>
      </c>
      <c r="G52" s="9" t="s">
        <v>21</v>
      </c>
      <c r="H52" s="9">
        <v>62</v>
      </c>
      <c r="I52" s="9">
        <v>1</v>
      </c>
      <c r="J52" s="8" t="str">
        <f t="shared" si="8"/>
        <v>C62:1 DPG-DAG</v>
      </c>
      <c r="K52" s="25">
        <v>13603</v>
      </c>
      <c r="M52" s="18">
        <f t="shared" si="14"/>
        <v>0.31830847774888371</v>
      </c>
      <c r="N52" s="20">
        <f t="shared" si="2"/>
        <v>42735.273958777572</v>
      </c>
      <c r="O52" s="27">
        <f t="shared" si="13"/>
        <v>3.9579535662160578E-4</v>
      </c>
    </row>
    <row r="53" spans="2:16" s="6" customFormat="1" x14ac:dyDescent="0.25">
      <c r="B53"/>
      <c r="C53" s="6">
        <v>19.3</v>
      </c>
      <c r="E53" s="12">
        <v>1356.9903999999999</v>
      </c>
      <c r="F53" s="9" t="s">
        <v>9</v>
      </c>
      <c r="G53" s="9" t="s">
        <v>21</v>
      </c>
      <c r="H53" s="9">
        <v>63</v>
      </c>
      <c r="I53" s="9">
        <v>0</v>
      </c>
      <c r="J53" s="8" t="str">
        <f t="shared" si="8"/>
        <v>C63:0 DPG-DAG</v>
      </c>
      <c r="K53" s="25">
        <v>1256744</v>
      </c>
      <c r="M53" s="18">
        <f t="shared" si="14"/>
        <v>0.31830847774888371</v>
      </c>
      <c r="N53" s="20">
        <f t="shared" si="2"/>
        <v>3948195.1875358345</v>
      </c>
      <c r="O53" s="27">
        <f t="shared" si="13"/>
        <v>3.6566451493204685E-2</v>
      </c>
    </row>
    <row r="54" spans="2:16" s="6" customFormat="1" x14ac:dyDescent="0.25">
      <c r="B54"/>
      <c r="C54" s="6">
        <v>18.899999999999999</v>
      </c>
      <c r="E54" s="12">
        <v>1354.9748</v>
      </c>
      <c r="F54" s="9" t="s">
        <v>9</v>
      </c>
      <c r="G54" s="9" t="s">
        <v>21</v>
      </c>
      <c r="H54" s="9">
        <v>63</v>
      </c>
      <c r="I54" s="9">
        <v>1</v>
      </c>
      <c r="J54" s="8" t="str">
        <f t="shared" si="8"/>
        <v>C63:1 DPG-DAG</v>
      </c>
      <c r="K54" s="25">
        <v>27377</v>
      </c>
      <c r="M54" s="18">
        <f t="shared" si="14"/>
        <v>0.31830847774888371</v>
      </c>
      <c r="N54" s="20">
        <f t="shared" si="2"/>
        <v>86007.762638348417</v>
      </c>
      <c r="O54" s="27">
        <f t="shared" si="13"/>
        <v>7.9656616027565252E-4</v>
      </c>
    </row>
    <row r="55" spans="2:16" s="6" customFormat="1" x14ac:dyDescent="0.25">
      <c r="B55"/>
      <c r="C55" s="6">
        <v>19.600000000000001</v>
      </c>
      <c r="E55" s="12">
        <v>1371.0061000000001</v>
      </c>
      <c r="F55" s="9" t="s">
        <v>9</v>
      </c>
      <c r="G55" s="9" t="s">
        <v>21</v>
      </c>
      <c r="H55" s="9">
        <v>64</v>
      </c>
      <c r="I55" s="9">
        <v>0</v>
      </c>
      <c r="J55" s="8" t="str">
        <f t="shared" si="8"/>
        <v>C64:0 DPG-DAG</v>
      </c>
      <c r="K55" s="25">
        <v>1446414</v>
      </c>
      <c r="M55" s="18">
        <f t="shared" si="14"/>
        <v>0.31830847774888371</v>
      </c>
      <c r="N55" s="20">
        <f t="shared" si="2"/>
        <v>4544063.7026987653</v>
      </c>
      <c r="O55" s="27">
        <f t="shared" si="13"/>
        <v>4.2085124233807496E-2</v>
      </c>
    </row>
    <row r="56" spans="2:16" s="6" customFormat="1" x14ac:dyDescent="0.25">
      <c r="B56"/>
      <c r="C56" s="6">
        <v>20</v>
      </c>
      <c r="E56" s="12">
        <v>1385.0217</v>
      </c>
      <c r="F56" s="9" t="s">
        <v>9</v>
      </c>
      <c r="G56" s="9" t="s">
        <v>21</v>
      </c>
      <c r="H56" s="9">
        <v>65</v>
      </c>
      <c r="I56" s="9">
        <v>0</v>
      </c>
      <c r="J56" s="8" t="str">
        <f t="shared" si="8"/>
        <v>C65:0 DPG-DAG</v>
      </c>
      <c r="K56" s="25">
        <v>25949</v>
      </c>
      <c r="M56" s="18">
        <f t="shared" si="14"/>
        <v>0.31830847774888371</v>
      </c>
      <c r="N56" s="20">
        <f t="shared" si="2"/>
        <v>81521.548478741388</v>
      </c>
      <c r="O56" s="27">
        <f t="shared" si="13"/>
        <v>7.5501681312754886E-4</v>
      </c>
      <c r="P56" s="32">
        <f>SUM(O45:O56)</f>
        <v>0.18472004681638488</v>
      </c>
    </row>
    <row r="57" spans="2:16" s="6" customFormat="1" x14ac:dyDescent="0.25">
      <c r="B57"/>
      <c r="E57" s="12"/>
      <c r="F57" s="9"/>
      <c r="G57" s="9"/>
      <c r="H57" s="9"/>
      <c r="I57" s="9"/>
      <c r="J57" s="8"/>
      <c r="K57" s="25"/>
      <c r="N57" s="20"/>
    </row>
    <row r="58" spans="2:16" s="6" customFormat="1" x14ac:dyDescent="0.25">
      <c r="B58"/>
      <c r="C58" s="6">
        <v>18.399999999999999</v>
      </c>
      <c r="E58" s="6">
        <v>874.72590000000002</v>
      </c>
      <c r="F58" s="9" t="s">
        <v>14</v>
      </c>
      <c r="G58" s="9" t="s">
        <v>16</v>
      </c>
      <c r="H58" s="9">
        <v>42</v>
      </c>
      <c r="I58" s="9">
        <v>0</v>
      </c>
      <c r="J58" s="8" t="str">
        <f>CONCATENATE("C",H58,":",I58," ",G58,"-DAG")</f>
        <v>C42:0 PC-DAG</v>
      </c>
      <c r="K58" s="25">
        <v>8095</v>
      </c>
      <c r="M58" s="18">
        <f>calibration!C49</f>
        <v>2.6198485254105885</v>
      </c>
      <c r="N58" s="28"/>
    </row>
    <row r="59" spans="2:16" s="6" customFormat="1" x14ac:dyDescent="0.25">
      <c r="B59"/>
      <c r="C59" s="6">
        <v>15.4</v>
      </c>
      <c r="E59" s="6">
        <v>743.71230000000003</v>
      </c>
      <c r="F59" s="9" t="s">
        <v>14</v>
      </c>
      <c r="G59" s="9"/>
      <c r="H59" s="9"/>
      <c r="I59" s="9"/>
      <c r="J59" s="8" t="s">
        <v>17</v>
      </c>
      <c r="K59" s="25">
        <v>2017383</v>
      </c>
      <c r="M59" s="18">
        <f>calibration!H49</f>
        <v>1</v>
      </c>
      <c r="N59" s="28"/>
      <c r="O59" s="27"/>
    </row>
    <row r="60" spans="2:16" s="6" customFormat="1" x14ac:dyDescent="0.25">
      <c r="B60"/>
      <c r="C60" s="6">
        <v>11.3</v>
      </c>
      <c r="E60" s="6">
        <v>586.51940000000002</v>
      </c>
      <c r="F60" s="9" t="s">
        <v>9</v>
      </c>
      <c r="G60" s="9"/>
      <c r="H60" s="9"/>
      <c r="I60" s="9"/>
      <c r="J60" s="8" t="s">
        <v>18</v>
      </c>
      <c r="K60" s="26">
        <v>29907</v>
      </c>
      <c r="M60" s="19">
        <f>calibration!D19</f>
        <v>0.96101985038172189</v>
      </c>
      <c r="N60" s="20">
        <f t="shared" si="2"/>
        <v>31120.064781305809</v>
      </c>
      <c r="O60" s="27">
        <f t="shared" ref="O60:O62" si="15">N60/$N$63</f>
        <v>2.8822038557856333E-4</v>
      </c>
      <c r="P60" s="32">
        <f>O60</f>
        <v>2.8822038557856333E-4</v>
      </c>
    </row>
    <row r="61" spans="2:16" s="6" customFormat="1" x14ac:dyDescent="0.25">
      <c r="B61"/>
      <c r="C61" s="6">
        <v>12</v>
      </c>
      <c r="E61" s="6">
        <v>628.5299</v>
      </c>
      <c r="F61" s="9" t="s">
        <v>9</v>
      </c>
      <c r="G61" s="9"/>
      <c r="H61" s="9"/>
      <c r="I61" s="9"/>
      <c r="J61" s="8" t="s">
        <v>19</v>
      </c>
      <c r="K61" s="26">
        <v>152791</v>
      </c>
      <c r="M61" s="19">
        <f>M60</f>
        <v>0.96101985038172189</v>
      </c>
      <c r="N61" s="20">
        <f t="shared" si="2"/>
        <v>158988.3912796501</v>
      </c>
      <c r="O61" s="27">
        <f t="shared" si="15"/>
        <v>1.4724807213339439E-3</v>
      </c>
      <c r="P61" s="32">
        <f>O61</f>
        <v>1.4724807213339439E-3</v>
      </c>
    </row>
    <row r="62" spans="2:16" s="6" customFormat="1" ht="15.75" thickBot="1" x14ac:dyDescent="0.3">
      <c r="B62"/>
      <c r="C62" s="21">
        <v>13</v>
      </c>
      <c r="D62" s="21"/>
      <c r="E62" s="21">
        <v>670.54049999999995</v>
      </c>
      <c r="F62" s="21" t="s">
        <v>9</v>
      </c>
      <c r="G62" s="21"/>
      <c r="H62" s="21"/>
      <c r="I62" s="21"/>
      <c r="J62" s="22" t="s">
        <v>20</v>
      </c>
      <c r="K62" s="37">
        <v>61064</v>
      </c>
      <c r="L62" s="21"/>
      <c r="M62" s="23">
        <f>M60</f>
        <v>0.96101985038172189</v>
      </c>
      <c r="N62" s="24">
        <f t="shared" si="2"/>
        <v>63540.831103275414</v>
      </c>
      <c r="O62" s="29">
        <f t="shared" si="15"/>
        <v>5.8848729812316142E-4</v>
      </c>
      <c r="P62" s="33">
        <f>O62</f>
        <v>5.8848729812316142E-4</v>
      </c>
    </row>
    <row r="63" spans="2:16" s="6" customFormat="1" x14ac:dyDescent="0.25">
      <c r="B63"/>
      <c r="E63" s="12"/>
      <c r="F63" s="9"/>
      <c r="G63" s="9"/>
      <c r="H63" s="9"/>
      <c r="I63" s="9"/>
      <c r="J63" s="8"/>
      <c r="K63" s="25"/>
      <c r="N63" s="26">
        <f>SUM(N7:N62)</f>
        <v>107973156.44011961</v>
      </c>
      <c r="O63" s="30">
        <f>SUM(O7:O62)</f>
        <v>0.99999999999999956</v>
      </c>
      <c r="P63" s="30">
        <f>SUM(P7:P62)</f>
        <v>0.99999999999999956</v>
      </c>
    </row>
    <row r="64" spans="2:16" s="6" customFormat="1" x14ac:dyDescent="0.25">
      <c r="B64"/>
      <c r="E64" s="12"/>
      <c r="F64" s="9"/>
      <c r="G64" s="9"/>
      <c r="H64" s="9"/>
      <c r="I64" s="9"/>
      <c r="J64" s="8"/>
      <c r="K64" s="25"/>
    </row>
    <row r="65" spans="5:13" s="6" customFormat="1" x14ac:dyDescent="0.25">
      <c r="E65" s="10"/>
      <c r="F65" s="9"/>
      <c r="G65" s="9"/>
      <c r="H65" s="9"/>
      <c r="I65" s="9"/>
      <c r="J65" s="8"/>
      <c r="K65" s="26"/>
      <c r="L65" s="39" t="s">
        <v>37</v>
      </c>
      <c r="M65" s="39"/>
    </row>
    <row r="66" spans="5:13" x14ac:dyDescent="0.25">
      <c r="L66" s="40" t="s">
        <v>40</v>
      </c>
      <c r="M66" s="40"/>
    </row>
  </sheetData>
  <mergeCells count="2">
    <mergeCell ref="L65:M65"/>
    <mergeCell ref="L66:M66"/>
  </mergeCells>
  <conditionalFormatting sqref="K7:K6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calibration</vt:lpstr>
      <vt:lpstr>BS WT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Julius Lipp</dc:creator>
  <cp:lastModifiedBy>Cosimo</cp:lastModifiedBy>
  <dcterms:created xsi:type="dcterms:W3CDTF">2020-04-21T14:06:21Z</dcterms:created>
  <dcterms:modified xsi:type="dcterms:W3CDTF">2021-10-12T13:49:53Z</dcterms:modified>
</cp:coreProperties>
</file>